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50-I+D\50-I+D-Plantillas Cálculo\"/>
    </mc:Choice>
  </mc:AlternateContent>
  <bookViews>
    <workbookView xWindow="0" yWindow="0" windowWidth="36120" windowHeight="18300" tabRatio="500"/>
  </bookViews>
  <sheets>
    <sheet name="mazar" sheetId="2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6" i="2" l="1"/>
  <c r="A151" i="2"/>
  <c r="B151" i="2" s="1"/>
  <c r="B150" i="2"/>
  <c r="B149" i="2"/>
  <c r="B148" i="2"/>
  <c r="A147" i="2"/>
  <c r="A146" i="2" s="1"/>
  <c r="A41" i="2"/>
  <c r="B41" i="2" s="1"/>
  <c r="A42" i="2"/>
  <c r="A46" i="2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B43" i="2"/>
  <c r="B44" i="2"/>
  <c r="B45" i="2"/>
  <c r="D115" i="2"/>
  <c r="D114" i="2"/>
  <c r="D127" i="2" s="1"/>
  <c r="D113" i="2"/>
  <c r="D121" i="2" s="1"/>
  <c r="D109" i="2"/>
  <c r="D116" i="2" s="1"/>
  <c r="D25" i="2"/>
  <c r="D13" i="2"/>
  <c r="D21" i="2" s="1"/>
  <c r="D12" i="2"/>
  <c r="D11" i="2"/>
  <c r="A145" i="2" l="1"/>
  <c r="B146" i="2"/>
  <c r="D130" i="2"/>
  <c r="B147" i="2"/>
  <c r="A152" i="2"/>
  <c r="A153" i="2" s="1"/>
  <c r="A154" i="2" s="1"/>
  <c r="D123" i="2"/>
  <c r="B153" i="2"/>
  <c r="B152" i="2"/>
  <c r="A40" i="2"/>
  <c r="A39" i="2" s="1"/>
  <c r="A38" i="2" s="1"/>
  <c r="A37" i="2" s="1"/>
  <c r="A36" i="2" s="1"/>
  <c r="A35" i="2" s="1"/>
  <c r="A34" i="2" s="1"/>
  <c r="A33" i="2" s="1"/>
  <c r="A32" i="2" s="1"/>
  <c r="A31" i="2" s="1"/>
  <c r="B42" i="2"/>
  <c r="B94" i="2"/>
  <c r="B91" i="2"/>
  <c r="B83" i="2"/>
  <c r="B75" i="2"/>
  <c r="B67" i="2"/>
  <c r="B59" i="2"/>
  <c r="B47" i="2"/>
  <c r="B90" i="2"/>
  <c r="B86" i="2"/>
  <c r="B82" i="2"/>
  <c r="B78" i="2"/>
  <c r="B74" i="2"/>
  <c r="B70" i="2"/>
  <c r="B66" i="2"/>
  <c r="B62" i="2"/>
  <c r="B58" i="2"/>
  <c r="B54" i="2"/>
  <c r="B50" i="2"/>
  <c r="B46" i="2"/>
  <c r="B87" i="2"/>
  <c r="B79" i="2"/>
  <c r="B71" i="2"/>
  <c r="B63" i="2"/>
  <c r="B55" i="2"/>
  <c r="B51" i="2"/>
  <c r="B93" i="2"/>
  <c r="B89" i="2"/>
  <c r="B85" i="2"/>
  <c r="B81" i="2"/>
  <c r="B77" i="2"/>
  <c r="B73" i="2"/>
  <c r="B69" i="2"/>
  <c r="B65" i="2"/>
  <c r="B61" i="2"/>
  <c r="B57" i="2"/>
  <c r="B53" i="2"/>
  <c r="B49" i="2"/>
  <c r="B92" i="2"/>
  <c r="B88" i="2"/>
  <c r="B84" i="2"/>
  <c r="B80" i="2"/>
  <c r="B76" i="2"/>
  <c r="B72" i="2"/>
  <c r="B68" i="2"/>
  <c r="B64" i="2"/>
  <c r="B60" i="2"/>
  <c r="B56" i="2"/>
  <c r="B52" i="2"/>
  <c r="B48" i="2"/>
  <c r="D18" i="2"/>
  <c r="D16" i="2"/>
  <c r="D45" i="2" s="1"/>
  <c r="D56" i="2" l="1"/>
  <c r="D57" i="2"/>
  <c r="D63" i="2"/>
  <c r="D150" i="2"/>
  <c r="E150" i="2" s="1"/>
  <c r="D59" i="2"/>
  <c r="D152" i="2"/>
  <c r="E152" i="2" s="1"/>
  <c r="D151" i="2"/>
  <c r="E151" i="2" s="1"/>
  <c r="C148" i="2"/>
  <c r="E148" i="2" s="1"/>
  <c r="D60" i="2"/>
  <c r="D61" i="2"/>
  <c r="D48" i="2"/>
  <c r="D153" i="2"/>
  <c r="E153" i="2" s="1"/>
  <c r="D44" i="2"/>
  <c r="C146" i="2"/>
  <c r="E146" i="2" s="1"/>
  <c r="D88" i="2"/>
  <c r="D46" i="2"/>
  <c r="D62" i="2"/>
  <c r="D47" i="2"/>
  <c r="C147" i="2"/>
  <c r="E147" i="2" s="1"/>
  <c r="D50" i="2"/>
  <c r="D49" i="2"/>
  <c r="D51" i="2"/>
  <c r="D54" i="2"/>
  <c r="D52" i="2"/>
  <c r="D84" i="2"/>
  <c r="D53" i="2"/>
  <c r="D55" i="2"/>
  <c r="D58" i="2"/>
  <c r="D90" i="2"/>
  <c r="D149" i="2"/>
  <c r="E149" i="2" s="1"/>
  <c r="D22" i="2"/>
  <c r="D83" i="2" s="1"/>
  <c r="A144" i="2"/>
  <c r="B145" i="2"/>
  <c r="C145" i="2" s="1"/>
  <c r="E145" i="2" s="1"/>
  <c r="A155" i="2"/>
  <c r="B154" i="2"/>
  <c r="D154" i="2" s="1"/>
  <c r="E154" i="2" s="1"/>
  <c r="B40" i="2"/>
  <c r="D81" i="2" l="1"/>
  <c r="D67" i="2"/>
  <c r="D65" i="2"/>
  <c r="D72" i="2"/>
  <c r="D92" i="2"/>
  <c r="D94" i="2"/>
  <c r="D93" i="2"/>
  <c r="D91" i="2"/>
  <c r="D68" i="2"/>
  <c r="D77" i="2"/>
  <c r="D69" i="2"/>
  <c r="D76" i="2"/>
  <c r="D86" i="2"/>
  <c r="D80" i="2"/>
  <c r="D82" i="2"/>
  <c r="A143" i="2"/>
  <c r="B144" i="2"/>
  <c r="C144" i="2" s="1"/>
  <c r="E144" i="2" s="1"/>
  <c r="D79" i="2"/>
  <c r="D73" i="2"/>
  <c r="D71" i="2"/>
  <c r="D78" i="2"/>
  <c r="D74" i="2"/>
  <c r="D85" i="2"/>
  <c r="D75" i="2"/>
  <c r="D87" i="2"/>
  <c r="D64" i="2"/>
  <c r="D89" i="2"/>
  <c r="D70" i="2"/>
  <c r="D66" i="2"/>
  <c r="B155" i="2"/>
  <c r="D155" i="2" s="1"/>
  <c r="E155" i="2" s="1"/>
  <c r="A156" i="2"/>
  <c r="B39" i="2"/>
  <c r="A142" i="2" l="1"/>
  <c r="B143" i="2"/>
  <c r="C143" i="2" s="1"/>
  <c r="E143" i="2" s="1"/>
  <c r="B156" i="2"/>
  <c r="D156" i="2" s="1"/>
  <c r="E156" i="2" s="1"/>
  <c r="A157" i="2"/>
  <c r="B38" i="2"/>
  <c r="B142" i="2" l="1"/>
  <c r="C142" i="2" s="1"/>
  <c r="E142" i="2" s="1"/>
  <c r="A141" i="2"/>
  <c r="B157" i="2"/>
  <c r="D157" i="2" s="1"/>
  <c r="E157" i="2" s="1"/>
  <c r="A158" i="2"/>
  <c r="B37" i="2"/>
  <c r="B141" i="2" l="1"/>
  <c r="C141" i="2" s="1"/>
  <c r="E141" i="2" s="1"/>
  <c r="A140" i="2"/>
  <c r="B158" i="2"/>
  <c r="D158" i="2" s="1"/>
  <c r="E158" i="2" s="1"/>
  <c r="A159" i="2"/>
  <c r="B36" i="2"/>
  <c r="B140" i="2" l="1"/>
  <c r="C140" i="2" s="1"/>
  <c r="E140" i="2" s="1"/>
  <c r="A139" i="2"/>
  <c r="B159" i="2"/>
  <c r="D159" i="2" s="1"/>
  <c r="E159" i="2" s="1"/>
  <c r="A160" i="2"/>
  <c r="B35" i="2"/>
  <c r="A138" i="2" l="1"/>
  <c r="B139" i="2"/>
  <c r="C139" i="2" s="1"/>
  <c r="E139" i="2" s="1"/>
  <c r="B160" i="2"/>
  <c r="D160" i="2" s="1"/>
  <c r="E160" i="2" s="1"/>
  <c r="A161" i="2"/>
  <c r="B34" i="2"/>
  <c r="A137" i="2" l="1"/>
  <c r="B138" i="2"/>
  <c r="C138" i="2" s="1"/>
  <c r="E138" i="2" s="1"/>
  <c r="B161" i="2"/>
  <c r="D161" i="2" s="1"/>
  <c r="E161" i="2" s="1"/>
  <c r="A162" i="2"/>
  <c r="B33" i="2"/>
  <c r="B137" i="2" l="1"/>
  <c r="C137" i="2" s="1"/>
  <c r="E137" i="2" s="1"/>
  <c r="A136" i="2"/>
  <c r="B136" i="2" s="1"/>
  <c r="C136" i="2" s="1"/>
  <c r="E136" i="2" s="1"/>
  <c r="B162" i="2"/>
  <c r="D162" i="2" s="1"/>
  <c r="E162" i="2" s="1"/>
  <c r="A163" i="2"/>
  <c r="B31" i="2"/>
  <c r="C31" i="2" s="1"/>
  <c r="E31" i="2" s="1"/>
  <c r="B32" i="2"/>
  <c r="B163" i="2" l="1"/>
  <c r="D163" i="2" s="1"/>
  <c r="E163" i="2" s="1"/>
  <c r="A164" i="2"/>
  <c r="B164" i="2" l="1"/>
  <c r="D164" i="2" s="1"/>
  <c r="E164" i="2" s="1"/>
  <c r="A165" i="2"/>
  <c r="B165" i="2" l="1"/>
  <c r="D165" i="2" s="1"/>
  <c r="E165" i="2" s="1"/>
  <c r="A166" i="2"/>
  <c r="B166" i="2" l="1"/>
  <c r="D166" i="2" s="1"/>
  <c r="E166" i="2" s="1"/>
  <c r="A167" i="2"/>
  <c r="B167" i="2" l="1"/>
  <c r="D167" i="2" s="1"/>
  <c r="E167" i="2" s="1"/>
  <c r="A168" i="2"/>
  <c r="B168" i="2" l="1"/>
  <c r="D168" i="2" s="1"/>
  <c r="E168" i="2" s="1"/>
  <c r="A169" i="2"/>
  <c r="B169" i="2" l="1"/>
  <c r="D169" i="2" s="1"/>
  <c r="E169" i="2" s="1"/>
  <c r="A170" i="2"/>
  <c r="B170" i="2" l="1"/>
  <c r="D170" i="2" s="1"/>
  <c r="E170" i="2" s="1"/>
  <c r="A171" i="2"/>
  <c r="B171" i="2" l="1"/>
  <c r="D171" i="2" s="1"/>
  <c r="E171" i="2" s="1"/>
  <c r="A172" i="2"/>
  <c r="B172" i="2" l="1"/>
  <c r="D172" i="2" s="1"/>
  <c r="E172" i="2" s="1"/>
  <c r="A173" i="2"/>
  <c r="B173" i="2" l="1"/>
  <c r="D173" i="2" s="1"/>
  <c r="E173" i="2" s="1"/>
  <c r="A174" i="2"/>
  <c r="B174" i="2" l="1"/>
  <c r="D174" i="2" s="1"/>
  <c r="E174" i="2" s="1"/>
  <c r="A175" i="2"/>
  <c r="B175" i="2" l="1"/>
  <c r="D175" i="2" s="1"/>
  <c r="E175" i="2" s="1"/>
  <c r="A176" i="2"/>
  <c r="B176" i="2" l="1"/>
  <c r="D176" i="2" s="1"/>
  <c r="E176" i="2" s="1"/>
  <c r="A177" i="2"/>
  <c r="B177" i="2" l="1"/>
  <c r="D177" i="2" s="1"/>
  <c r="E177" i="2" s="1"/>
  <c r="A178" i="2"/>
  <c r="B178" i="2" l="1"/>
  <c r="D178" i="2" s="1"/>
  <c r="E178" i="2" s="1"/>
  <c r="A179" i="2"/>
  <c r="B179" i="2" l="1"/>
  <c r="D179" i="2" s="1"/>
  <c r="E179" i="2" s="1"/>
  <c r="A180" i="2"/>
  <c r="B180" i="2" l="1"/>
  <c r="D180" i="2" s="1"/>
  <c r="E180" i="2" s="1"/>
  <c r="A181" i="2"/>
  <c r="B181" i="2" l="1"/>
  <c r="D181" i="2" s="1"/>
  <c r="E181" i="2" s="1"/>
  <c r="A182" i="2"/>
  <c r="B182" i="2" l="1"/>
  <c r="D182" i="2" s="1"/>
  <c r="E182" i="2" s="1"/>
  <c r="A183" i="2"/>
  <c r="B183" i="2" l="1"/>
  <c r="D183" i="2" s="1"/>
  <c r="E183" i="2" s="1"/>
  <c r="A184" i="2"/>
  <c r="B184" i="2" l="1"/>
  <c r="D184" i="2" s="1"/>
  <c r="E184" i="2" s="1"/>
  <c r="A185" i="2"/>
  <c r="B185" i="2" l="1"/>
  <c r="D185" i="2" s="1"/>
  <c r="E185" i="2" s="1"/>
  <c r="A186" i="2"/>
  <c r="B186" i="2" l="1"/>
  <c r="D186" i="2" s="1"/>
  <c r="E186" i="2" s="1"/>
  <c r="A187" i="2"/>
  <c r="B187" i="2" l="1"/>
  <c r="D187" i="2" s="1"/>
  <c r="E187" i="2" s="1"/>
  <c r="A188" i="2"/>
  <c r="B188" i="2" l="1"/>
  <c r="D188" i="2" s="1"/>
  <c r="E188" i="2" s="1"/>
  <c r="A189" i="2"/>
  <c r="B189" i="2" l="1"/>
  <c r="D189" i="2" s="1"/>
  <c r="E189" i="2" s="1"/>
  <c r="A190" i="2"/>
  <c r="B190" i="2" l="1"/>
  <c r="D190" i="2" s="1"/>
  <c r="E190" i="2" s="1"/>
  <c r="A191" i="2"/>
  <c r="B191" i="2" l="1"/>
  <c r="D191" i="2" s="1"/>
  <c r="E191" i="2" s="1"/>
  <c r="A192" i="2"/>
  <c r="B192" i="2" l="1"/>
  <c r="D192" i="2" s="1"/>
  <c r="E192" i="2" s="1"/>
  <c r="A193" i="2"/>
  <c r="B193" i="2" l="1"/>
  <c r="D193" i="2" s="1"/>
  <c r="E193" i="2" s="1"/>
  <c r="A194" i="2"/>
  <c r="B194" i="2" l="1"/>
  <c r="D194" i="2" s="1"/>
  <c r="E194" i="2" s="1"/>
  <c r="A195" i="2"/>
  <c r="B195" i="2" l="1"/>
  <c r="D195" i="2" s="1"/>
  <c r="E195" i="2" s="1"/>
  <c r="A196" i="2"/>
  <c r="B196" i="2" l="1"/>
  <c r="D196" i="2" s="1"/>
  <c r="E196" i="2" s="1"/>
  <c r="A197" i="2"/>
  <c r="B197" i="2" l="1"/>
  <c r="D197" i="2" s="1"/>
  <c r="E197" i="2" s="1"/>
  <c r="A198" i="2"/>
  <c r="B198" i="2" l="1"/>
  <c r="D198" i="2" s="1"/>
  <c r="E198" i="2" s="1"/>
  <c r="A199" i="2"/>
  <c r="B199" i="2" s="1"/>
  <c r="D199" i="2" s="1"/>
  <c r="E199" i="2" s="1"/>
  <c r="C32" i="2" l="1"/>
  <c r="E32" i="2" s="1"/>
  <c r="C33" i="2" l="1"/>
  <c r="E33" i="2" s="1"/>
  <c r="C34" i="2" l="1"/>
  <c r="E34" i="2" s="1"/>
  <c r="C35" i="2" l="1"/>
  <c r="E35" i="2" s="1"/>
  <c r="C36" i="2" l="1"/>
  <c r="E36" i="2" s="1"/>
  <c r="C37" i="2" l="1"/>
  <c r="E37" i="2" s="1"/>
  <c r="C38" i="2" l="1"/>
  <c r="E38" i="2" s="1"/>
  <c r="C39" i="2" l="1"/>
  <c r="E39" i="2" s="1"/>
  <c r="C40" i="2" l="1"/>
  <c r="E40" i="2" s="1"/>
  <c r="C41" i="2" l="1"/>
  <c r="E41" i="2" s="1"/>
  <c r="C42" i="2" l="1"/>
  <c r="E42" i="2" s="1"/>
  <c r="C43" i="2" l="1"/>
  <c r="E43" i="2" s="1"/>
  <c r="E44" i="2" l="1"/>
  <c r="E46" i="2" l="1"/>
  <c r="E45" i="2"/>
  <c r="E47" i="2" l="1"/>
  <c r="E48" i="2" l="1"/>
  <c r="E49" i="2" l="1"/>
  <c r="E50" i="2" l="1"/>
  <c r="E51" i="2" l="1"/>
  <c r="E52" i="2" l="1"/>
  <c r="E53" i="2" l="1"/>
  <c r="E55" i="2" l="1"/>
  <c r="E54" i="2"/>
  <c r="E56" i="2" l="1"/>
  <c r="E57" i="2" l="1"/>
  <c r="E59" i="2" l="1"/>
  <c r="E58" i="2"/>
  <c r="E60" i="2" l="1"/>
  <c r="E61" i="2" l="1"/>
  <c r="E63" i="2" l="1"/>
  <c r="E62" i="2"/>
  <c r="E65" i="2" l="1"/>
  <c r="E64" i="2"/>
  <c r="E67" i="2" l="1"/>
  <c r="E66" i="2"/>
  <c r="E68" i="2" l="1"/>
  <c r="E69" i="2" l="1"/>
  <c r="E70" i="2" l="1"/>
  <c r="E72" i="2" l="1"/>
  <c r="E71" i="2"/>
  <c r="E73" i="2" l="1"/>
  <c r="E74" i="2" l="1"/>
  <c r="E76" i="2" l="1"/>
  <c r="E75" i="2"/>
  <c r="E77" i="2" l="1"/>
  <c r="E78" i="2" l="1"/>
  <c r="E79" i="2" l="1"/>
  <c r="E80" i="2" l="1"/>
  <c r="E82" i="2" l="1"/>
  <c r="E81" i="2"/>
  <c r="E83" i="2" l="1"/>
  <c r="E85" i="2" l="1"/>
  <c r="E84" i="2"/>
  <c r="E86" i="2" l="1"/>
  <c r="E87" i="2" l="1"/>
  <c r="E88" i="2" l="1"/>
  <c r="E89" i="2" l="1"/>
  <c r="E90" i="2" l="1"/>
  <c r="E91" i="2" l="1"/>
  <c r="E92" i="2" l="1"/>
  <c r="E93" i="2" l="1"/>
  <c r="E94" i="2" l="1"/>
</calcChain>
</file>

<file path=xl/sharedStrings.xml><?xml version="1.0" encoding="utf-8"?>
<sst xmlns="http://schemas.openxmlformats.org/spreadsheetml/2006/main" count="103" uniqueCount="65">
  <si>
    <t>Mpa</t>
  </si>
  <si>
    <t>MAZARS MODEL</t>
  </si>
  <si>
    <t>Ref. Code aster U4.42.07,R5.03.09</t>
  </si>
  <si>
    <t>BAEL 1991</t>
  </si>
  <si>
    <t>Constraint with the peak in compression</t>
  </si>
  <si>
    <t>fcj</t>
  </si>
  <si>
    <t>Poision ratio</t>
  </si>
  <si>
    <t>nu</t>
  </si>
  <si>
    <t>Constraint with the peak in traction</t>
  </si>
  <si>
    <t>ftj</t>
  </si>
  <si>
    <t>0.6+0.06*fcj</t>
  </si>
  <si>
    <t>Young modulus</t>
  </si>
  <si>
    <t>Eij</t>
  </si>
  <si>
    <t>11000*(fcj)^(1/3)</t>
  </si>
  <si>
    <t>Deformation with the peak in compression</t>
  </si>
  <si>
    <t>EPSI_C</t>
  </si>
  <si>
    <t>0.62e-3*(fcj)^(1/3)</t>
  </si>
  <si>
    <t>Threshold of damage in deformation</t>
  </si>
  <si>
    <t>EPSD0</t>
  </si>
  <si>
    <t>ftj/Eij</t>
  </si>
  <si>
    <t>Beta</t>
  </si>
  <si>
    <t>Coefficients allowing to fix the pace of the curved post-peak in traction</t>
  </si>
  <si>
    <t>BT</t>
  </si>
  <si>
    <t>Eij/Ftj</t>
  </si>
  <si>
    <t>AT</t>
  </si>
  <si>
    <t>Coefficients allowing to fix the pace of the curved post-peak in compression</t>
  </si>
  <si>
    <t>BC</t>
  </si>
  <si>
    <t>1/(EPCI_C*nu*sqrt(2))</t>
  </si>
  <si>
    <t>AC</t>
  </si>
  <si>
    <t>Parameter of correction for shearing</t>
  </si>
  <si>
    <t>K</t>
  </si>
  <si>
    <t>Signa_elas</t>
  </si>
  <si>
    <t>0.6*fcj</t>
  </si>
  <si>
    <t>EPSI_ELU</t>
  </si>
  <si>
    <t>EPSI_XX</t>
  </si>
  <si>
    <t>Dc</t>
  </si>
  <si>
    <t>Sigma</t>
  </si>
  <si>
    <t>Range</t>
  </si>
  <si>
    <t>Eurocode</t>
  </si>
  <si>
    <t>characteristic resistance in compression measured on cylinder to 28 days</t>
  </si>
  <si>
    <t>fck</t>
  </si>
  <si>
    <t>average resistance in compression of the concrete to 28 days</t>
  </si>
  <si>
    <t>fcm</t>
  </si>
  <si>
    <t>fck+8</t>
  </si>
  <si>
    <t>Concrete class</t>
  </si>
  <si>
    <t>&lt;=50-60</t>
  </si>
  <si>
    <t>average resistance in traction of the concrete</t>
  </si>
  <si>
    <t>ftm</t>
  </si>
  <si>
    <t>IF concrete class &lt;=50-60 then 2.12*LOG(1+fcm/10 if class&gt;50-60 then 0.3*fcm^(2/3)</t>
  </si>
  <si>
    <t>tangent module</t>
  </si>
  <si>
    <t>Ecm</t>
  </si>
  <si>
    <t>22000*(fcm/10)^(0.3)</t>
  </si>
  <si>
    <t>ultimate limiting deformation in ‰</t>
  </si>
  <si>
    <t>EPSIcu1</t>
  </si>
  <si>
    <t>IF concrete class &lt;=50-60 then 3.5 if class&gt;50-60 then 2.8+27*((98-fcm)/100)^4</t>
  </si>
  <si>
    <t>deformation with the peak in ‰</t>
  </si>
  <si>
    <t>EPSIc1</t>
  </si>
  <si>
    <t>0.7*fcm^0.31 ≤2.8</t>
  </si>
  <si>
    <t>EPSI_EQ</t>
    <phoneticPr fontId="4"/>
  </si>
  <si>
    <t>Dt</t>
    <phoneticPr fontId="4"/>
  </si>
  <si>
    <t>Mpa</t>
    <phoneticPr fontId="4"/>
  </si>
  <si>
    <t>EPSI_XX*nu*sqrt(2)</t>
    <phoneticPr fontId="4"/>
  </si>
  <si>
    <t>Mazars model calculations</t>
    <phoneticPr fontId="4"/>
  </si>
  <si>
    <t>From BAEL code</t>
    <phoneticPr fontId="4"/>
  </si>
  <si>
    <t>Poission ratio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</si>
</sst>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ＭＳ Ｐゴシック"/>
      <family val="2"/>
      <charset val="1"/>
    </font>
    <font>
      <b/>
      <sz val="11"/>
      <color rgb="FF000000"/>
      <name val="ＭＳ Ｐゴシック"/>
      <family val="3"/>
      <charset val="128"/>
    </font>
    <font>
      <u/>
      <sz val="11"/>
      <color rgb="FF000000"/>
      <name val="ＭＳ Ｐゴシック"/>
      <family val="2"/>
      <charset val="1"/>
    </font>
    <font>
      <sz val="11"/>
      <color rgb="FF00B050"/>
      <name val="ＭＳ Ｐゴシック"/>
      <family val="2"/>
      <charset val="1"/>
    </font>
    <font>
      <sz val="6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0" fontId="0" fillId="0" borderId="0" xfId="0" applyNumberFormat="1"/>
    <xf numFmtId="2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/>
    <xf numFmtId="11" fontId="3" fillId="0" borderId="0" xfId="0" applyNumberFormat="1" applyFont="1"/>
    <xf numFmtId="1" fontId="3" fillId="0" borderId="0" xfId="0" applyNumberFormat="1" applyFont="1"/>
    <xf numFmtId="0" fontId="0" fillId="2" borderId="0" xfId="0" applyFill="1"/>
    <xf numFmtId="2" fontId="0" fillId="2" borderId="0" xfId="0" applyNumberFormat="1" applyFill="1"/>
    <xf numFmtId="0" fontId="5" fillId="0" borderId="0" xfId="0" applyFont="1"/>
  </cellXfs>
  <cellStyles count="1">
    <cellStyle name="Normal" xfId="0" builtinId="0"/>
  </cellStyles>
  <dxfs count="2">
    <dxf>
      <font>
        <color rgb="FF000000"/>
        <name val="ＭＳ Ｐゴシック"/>
      </font>
      <numFmt numFmtId="164" formatCode="_(* #,##0.00_);_(* \(#,##0.00\);_(* \-??_);_(@_)"/>
    </dxf>
    <dxf>
      <font>
        <color rgb="FF000000"/>
        <name val="ＭＳ Ｐゴシック"/>
      </font>
      <numFmt numFmtId="164" formatCode="_(* #,##0.00_);_(* \(#,##0.00\);_(* \-??_);_(@_)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MAZARS MODEL</a:t>
            </a:r>
          </a:p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endParaRPr lang="en-US" sz="1400" b="0" strike="noStrike" spc="-1">
              <a:solidFill>
                <a:srgbClr val="595959"/>
              </a:solidFill>
              <a:latin typeface="Calibri"/>
            </a:endParaRP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8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mazar!$A$31:$A$94</c:f>
              <c:numCache>
                <c:formatCode>General</c:formatCode>
                <c:ptCount val="64"/>
                <c:pt idx="0">
                  <c:v>-2.5949267578125011E-3</c:v>
                </c:pt>
                <c:pt idx="1">
                  <c:v>-1.7299511718750007E-3</c:v>
                </c:pt>
                <c:pt idx="2">
                  <c:v>-1.1533007812500006E-3</c:v>
                </c:pt>
                <c:pt idx="3">
                  <c:v>-7.6886718750000034E-4</c:v>
                </c:pt>
                <c:pt idx="4">
                  <c:v>-5.1257812500000023E-4</c:v>
                </c:pt>
                <c:pt idx="5">
                  <c:v>-3.4171875000000012E-4</c:v>
                </c:pt>
                <c:pt idx="6">
                  <c:v>-2.2781250000000007E-4</c:v>
                </c:pt>
                <c:pt idx="7">
                  <c:v>-1.5187500000000005E-4</c:v>
                </c:pt>
                <c:pt idx="8">
                  <c:v>-1.0125000000000002E-4</c:v>
                </c:pt>
                <c:pt idx="9">
                  <c:v>-6.7500000000000014E-5</c:v>
                </c:pt>
                <c:pt idx="10">
                  <c:v>-4.500000000000001E-5</c:v>
                </c:pt>
                <c:pt idx="11">
                  <c:v>-3.0000000000000004E-5</c:v>
                </c:pt>
                <c:pt idx="12">
                  <c:v>-2.0000000000000002E-5</c:v>
                </c:pt>
                <c:pt idx="13">
                  <c:v>0</c:v>
                </c:pt>
                <c:pt idx="14">
                  <c:v>2.0000000000000002E-5</c:v>
                </c:pt>
                <c:pt idx="15">
                  <c:v>2.3E-5</c:v>
                </c:pt>
                <c:pt idx="16">
                  <c:v>2.6449999999999999E-5</c:v>
                </c:pt>
                <c:pt idx="17">
                  <c:v>3.0417499999999998E-5</c:v>
                </c:pt>
                <c:pt idx="18">
                  <c:v>3.4980124999999996E-5</c:v>
                </c:pt>
                <c:pt idx="19">
                  <c:v>4.0227143749999994E-5</c:v>
                </c:pt>
                <c:pt idx="20">
                  <c:v>4.626121531249999E-5</c:v>
                </c:pt>
                <c:pt idx="21">
                  <c:v>5.3200397609374982E-5</c:v>
                </c:pt>
                <c:pt idx="22">
                  <c:v>6.1180457250781232E-5</c:v>
                </c:pt>
                <c:pt idx="23">
                  <c:v>7.0357525838398409E-5</c:v>
                </c:pt>
                <c:pt idx="24">
                  <c:v>8.0911154714158163E-5</c:v>
                </c:pt>
                <c:pt idx="25">
                  <c:v>9.3047827921281884E-5</c:v>
                </c:pt>
                <c:pt idx="26">
                  <c:v>1.0700500210947416E-4</c:v>
                </c:pt>
                <c:pt idx="27">
                  <c:v>1.2305575242589528E-4</c:v>
                </c:pt>
                <c:pt idx="28">
                  <c:v>1.4151411528977957E-4</c:v>
                </c:pt>
                <c:pt idx="29">
                  <c:v>1.6274123258324649E-4</c:v>
                </c:pt>
                <c:pt idx="30">
                  <c:v>1.8715241747073344E-4</c:v>
                </c:pt>
                <c:pt idx="31">
                  <c:v>2.1522528009134344E-4</c:v>
                </c:pt>
                <c:pt idx="32">
                  <c:v>2.4750907210504495E-4</c:v>
                </c:pt>
                <c:pt idx="33">
                  <c:v>2.8463543292080168E-4</c:v>
                </c:pt>
                <c:pt idx="34">
                  <c:v>3.273307478589219E-4</c:v>
                </c:pt>
                <c:pt idx="35">
                  <c:v>3.7643036003776016E-4</c:v>
                </c:pt>
                <c:pt idx="36">
                  <c:v>4.3289491404342414E-4</c:v>
                </c:pt>
                <c:pt idx="37">
                  <c:v>4.9782915114993771E-4</c:v>
                </c:pt>
                <c:pt idx="38">
                  <c:v>5.7250352382242828E-4</c:v>
                </c:pt>
                <c:pt idx="39">
                  <c:v>6.5837905239579252E-4</c:v>
                </c:pt>
                <c:pt idx="40">
                  <c:v>7.5713591025516132E-4</c:v>
                </c:pt>
                <c:pt idx="41">
                  <c:v>8.7070629679343549E-4</c:v>
                </c:pt>
                <c:pt idx="42">
                  <c:v>1.0013122413124508E-3</c:v>
                </c:pt>
                <c:pt idx="43">
                  <c:v>1.1515090775093184E-3</c:v>
                </c:pt>
                <c:pt idx="44">
                  <c:v>1.3242354391357161E-3</c:v>
                </c:pt>
                <c:pt idx="45">
                  <c:v>1.5228707550060735E-3</c:v>
                </c:pt>
                <c:pt idx="46">
                  <c:v>1.7513013682569844E-3</c:v>
                </c:pt>
                <c:pt idx="47">
                  <c:v>2.013996573495532E-3</c:v>
                </c:pt>
                <c:pt idx="48">
                  <c:v>2.3160960595198614E-3</c:v>
                </c:pt>
                <c:pt idx="49">
                  <c:v>2.6635104684478404E-3</c:v>
                </c:pt>
                <c:pt idx="50">
                  <c:v>3.0630370387150162E-3</c:v>
                </c:pt>
                <c:pt idx="51">
                  <c:v>3.5224925945222686E-3</c:v>
                </c:pt>
                <c:pt idx="52">
                  <c:v>4.0508664837006084E-3</c:v>
                </c:pt>
                <c:pt idx="53">
                  <c:v>4.6584964562556997E-3</c:v>
                </c:pt>
                <c:pt idx="54">
                  <c:v>5.3572709246940539E-3</c:v>
                </c:pt>
                <c:pt idx="55">
                  <c:v>6.1608615633981616E-3</c:v>
                </c:pt>
                <c:pt idx="56">
                  <c:v>7.0849907979078849E-3</c:v>
                </c:pt>
                <c:pt idx="57">
                  <c:v>8.1477394175940663E-3</c:v>
                </c:pt>
                <c:pt idx="58">
                  <c:v>9.3699003302331763E-3</c:v>
                </c:pt>
                <c:pt idx="59">
                  <c:v>1.0775385379768151E-2</c:v>
                </c:pt>
                <c:pt idx="60">
                  <c:v>1.2391693186733372E-2</c:v>
                </c:pt>
                <c:pt idx="61">
                  <c:v>1.4250447164743376E-2</c:v>
                </c:pt>
                <c:pt idx="62">
                  <c:v>1.6388014239454882E-2</c:v>
                </c:pt>
                <c:pt idx="63">
                  <c:v>1.8846216375373114E-2</c:v>
                </c:pt>
              </c:numCache>
            </c:numRef>
          </c:xVal>
          <c:yVal>
            <c:numRef>
              <c:f>mazar!$E$31:$E$94</c:f>
              <c:numCache>
                <c:formatCode>0.00</c:formatCode>
                <c:ptCount val="64"/>
                <c:pt idx="0">
                  <c:v>-0.85479300619668419</c:v>
                </c:pt>
                <c:pt idx="1">
                  <c:v>-0.98467038122312367</c:v>
                </c:pt>
                <c:pt idx="2">
                  <c:v>-1.7746819128175535</c:v>
                </c:pt>
                <c:pt idx="3">
                  <c:v>-3.7533052454665237</c:v>
                </c:pt>
                <c:pt idx="4">
                  <c:v>-6.2856475119280093</c:v>
                </c:pt>
                <c:pt idx="5">
                  <c:v>-8.0625228305915044</c:v>
                </c:pt>
                <c:pt idx="6">
                  <c:v>-7.78653045788875</c:v>
                </c:pt>
                <c:pt idx="7">
                  <c:v>-5.1910203052591672</c:v>
                </c:pt>
                <c:pt idx="8">
                  <c:v>-3.4606802035061111</c:v>
                </c:pt>
                <c:pt idx="9">
                  <c:v>-2.3071201356707407</c:v>
                </c:pt>
                <c:pt idx="10">
                  <c:v>-1.5380800904471605</c:v>
                </c:pt>
                <c:pt idx="11">
                  <c:v>-1.0253867269647736</c:v>
                </c:pt>
                <c:pt idx="12">
                  <c:v>-0.68359115130984904</c:v>
                </c:pt>
                <c:pt idx="13">
                  <c:v>0</c:v>
                </c:pt>
                <c:pt idx="14">
                  <c:v>0.68359115130984904</c:v>
                </c:pt>
                <c:pt idx="15">
                  <c:v>0.78612982400632625</c:v>
                </c:pt>
                <c:pt idx="16">
                  <c:v>0.90404929760727515</c:v>
                </c:pt>
                <c:pt idx="17">
                  <c:v>1.0396566922483665</c:v>
                </c:pt>
                <c:pt idx="18">
                  <c:v>1.1956051960856213</c:v>
                </c:pt>
                <c:pt idx="19">
                  <c:v>1.3749459754984645</c:v>
                </c:pt>
                <c:pt idx="20">
                  <c:v>1.5811878718232339</c:v>
                </c:pt>
                <c:pt idx="21">
                  <c:v>1.8183660525967189</c:v>
                </c:pt>
                <c:pt idx="22">
                  <c:v>2.0911209604862271</c:v>
                </c:pt>
                <c:pt idx="23">
                  <c:v>2.4047891045591605</c:v>
                </c:pt>
                <c:pt idx="24">
                  <c:v>2.7655074702430347</c:v>
                </c:pt>
                <c:pt idx="25">
                  <c:v>3.1803335907794894</c:v>
                </c:pt>
                <c:pt idx="26">
                  <c:v>3.6573836293964126</c:v>
                </c:pt>
                <c:pt idx="27">
                  <c:v>4.2059911738058746</c:v>
                </c:pt>
                <c:pt idx="28">
                  <c:v>4.8368898498767559</c:v>
                </c:pt>
                <c:pt idx="29">
                  <c:v>5.5624233273582684</c:v>
                </c:pt>
                <c:pt idx="30">
                  <c:v>6.3967868264620078</c:v>
                </c:pt>
                <c:pt idx="31">
                  <c:v>7.3563048504313091</c:v>
                </c:pt>
                <c:pt idx="32">
                  <c:v>8.4597505779960045</c:v>
                </c:pt>
                <c:pt idx="33">
                  <c:v>9.6828037648581002</c:v>
                </c:pt>
                <c:pt idx="34">
                  <c:v>11.02691450419184</c:v>
                </c:pt>
                <c:pt idx="35">
                  <c:v>12.493537434779153</c:v>
                </c:pt>
                <c:pt idx="36">
                  <c:v>14.079614608993108</c:v>
                </c:pt>
                <c:pt idx="37">
                  <c:v>15.776611814253048</c:v>
                </c:pt>
                <c:pt idx="38">
                  <c:v>17.568909981107197</c:v>
                </c:pt>
                <c:pt idx="39">
                  <c:v>19.432031168494841</c:v>
                </c:pt>
                <c:pt idx="40">
                  <c:v>21.330805846701491</c:v>
                </c:pt>
                <c:pt idx="41">
                  <c:v>23.217665005652304</c:v>
                </c:pt>
                <c:pt idx="42">
                  <c:v>25.031339371520932</c:v>
                </c:pt>
                <c:pt idx="43">
                  <c:v>26.696363736427013</c:v>
                </c:pt>
                <c:pt idx="44">
                  <c:v>28.123902465677318</c:v>
                </c:pt>
                <c:pt idx="45">
                  <c:v>29.21450340540822</c:v>
                </c:pt>
                <c:pt idx="46">
                  <c:v>29.863403304758428</c:v>
                </c:pt>
                <c:pt idx="47">
                  <c:v>29.968879821469017</c:v>
                </c:pt>
                <c:pt idx="48">
                  <c:v>29.443791384108888</c:v>
                </c:pt>
                <c:pt idx="49">
                  <c:v>28.229794017259358</c:v>
                </c:pt>
                <c:pt idx="50">
                  <c:v>26.312754249520061</c:v>
                </c:pt>
                <c:pt idx="51">
                  <c:v>23.736689130519352</c:v>
                </c:pt>
                <c:pt idx="52">
                  <c:v>20.61244941543832</c:v>
                </c:pt>
                <c:pt idx="53">
                  <c:v>17.116838588957499</c:v>
                </c:pt>
                <c:pt idx="54">
                  <c:v>13.478600040893999</c:v>
                </c:pt>
                <c:pt idx="55">
                  <c:v>9.9502688744938297</c:v>
                </c:pt>
                <c:pt idx="56">
                  <c:v>6.7692611578874535</c:v>
                </c:pt>
                <c:pt idx="57">
                  <c:v>4.1166756188255373</c:v>
                </c:pt>
                <c:pt idx="58">
                  <c:v>2.0858239319649177</c:v>
                </c:pt>
                <c:pt idx="59">
                  <c:v>0.67175660180319063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374568"/>
        <c:axId val="639374960"/>
      </c:scatterChart>
      <c:valAx>
        <c:axId val="63937456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639374960"/>
        <c:crosses val="autoZero"/>
        <c:crossBetween val="midCat"/>
      </c:valAx>
      <c:valAx>
        <c:axId val="63937496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639374568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MAZARS MODEL</a:t>
            </a:r>
          </a:p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endParaRPr lang="en-US" sz="1400" b="0" strike="noStrike" spc="-1">
              <a:solidFill>
                <a:srgbClr val="595959"/>
              </a:solidFill>
              <a:latin typeface="Calibri"/>
            </a:endParaRP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8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mazar!$A$136:$A$199</c:f>
              <c:numCache>
                <c:formatCode>General</c:formatCode>
                <c:ptCount val="64"/>
                <c:pt idx="0">
                  <c:v>-2.5949267578125011E-3</c:v>
                </c:pt>
                <c:pt idx="1">
                  <c:v>-1.7299511718750007E-3</c:v>
                </c:pt>
                <c:pt idx="2">
                  <c:v>-1.1533007812500006E-3</c:v>
                </c:pt>
                <c:pt idx="3">
                  <c:v>-7.6886718750000034E-4</c:v>
                </c:pt>
                <c:pt idx="4">
                  <c:v>-5.1257812500000023E-4</c:v>
                </c:pt>
                <c:pt idx="5">
                  <c:v>-3.4171875000000012E-4</c:v>
                </c:pt>
                <c:pt idx="6">
                  <c:v>-2.2781250000000007E-4</c:v>
                </c:pt>
                <c:pt idx="7">
                  <c:v>-1.5187500000000005E-4</c:v>
                </c:pt>
                <c:pt idx="8">
                  <c:v>-1.0125000000000002E-4</c:v>
                </c:pt>
                <c:pt idx="9">
                  <c:v>-6.7500000000000014E-5</c:v>
                </c:pt>
                <c:pt idx="10">
                  <c:v>-4.500000000000001E-5</c:v>
                </c:pt>
                <c:pt idx="11">
                  <c:v>-3.0000000000000004E-5</c:v>
                </c:pt>
                <c:pt idx="12">
                  <c:v>-2.0000000000000002E-5</c:v>
                </c:pt>
                <c:pt idx="13">
                  <c:v>0</c:v>
                </c:pt>
                <c:pt idx="14">
                  <c:v>2.0000000000000002E-5</c:v>
                </c:pt>
                <c:pt idx="15">
                  <c:v>2.3E-5</c:v>
                </c:pt>
                <c:pt idx="16">
                  <c:v>2.6449999999999999E-5</c:v>
                </c:pt>
                <c:pt idx="17">
                  <c:v>3.0417499999999998E-5</c:v>
                </c:pt>
                <c:pt idx="18">
                  <c:v>3.4980124999999996E-5</c:v>
                </c:pt>
                <c:pt idx="19">
                  <c:v>4.0227143749999994E-5</c:v>
                </c:pt>
                <c:pt idx="20">
                  <c:v>4.626121531249999E-5</c:v>
                </c:pt>
                <c:pt idx="21">
                  <c:v>5.3200397609374982E-5</c:v>
                </c:pt>
                <c:pt idx="22">
                  <c:v>6.1180457250781232E-5</c:v>
                </c:pt>
                <c:pt idx="23">
                  <c:v>7.0357525838398409E-5</c:v>
                </c:pt>
                <c:pt idx="24">
                  <c:v>8.0911154714158163E-5</c:v>
                </c:pt>
                <c:pt idx="25">
                  <c:v>9.3047827921281884E-5</c:v>
                </c:pt>
                <c:pt idx="26">
                  <c:v>1.0700500210947416E-4</c:v>
                </c:pt>
                <c:pt idx="27">
                  <c:v>1.2305575242589528E-4</c:v>
                </c:pt>
                <c:pt idx="28">
                  <c:v>1.4151411528977957E-4</c:v>
                </c:pt>
                <c:pt idx="29">
                  <c:v>1.6274123258324649E-4</c:v>
                </c:pt>
                <c:pt idx="30">
                  <c:v>1.8715241747073344E-4</c:v>
                </c:pt>
                <c:pt idx="31">
                  <c:v>2.1522528009134344E-4</c:v>
                </c:pt>
                <c:pt idx="32">
                  <c:v>2.4750907210504495E-4</c:v>
                </c:pt>
                <c:pt idx="33">
                  <c:v>2.8463543292080168E-4</c:v>
                </c:pt>
                <c:pt idx="34">
                  <c:v>3.273307478589219E-4</c:v>
                </c:pt>
                <c:pt idx="35">
                  <c:v>3.7643036003776016E-4</c:v>
                </c:pt>
                <c:pt idx="36">
                  <c:v>4.3289491404342414E-4</c:v>
                </c:pt>
                <c:pt idx="37">
                  <c:v>4.9782915114993771E-4</c:v>
                </c:pt>
                <c:pt idx="38">
                  <c:v>5.7250352382242828E-4</c:v>
                </c:pt>
                <c:pt idx="39">
                  <c:v>6.5837905239579252E-4</c:v>
                </c:pt>
                <c:pt idx="40">
                  <c:v>7.5713591025516132E-4</c:v>
                </c:pt>
                <c:pt idx="41">
                  <c:v>8.7070629679343549E-4</c:v>
                </c:pt>
                <c:pt idx="42">
                  <c:v>1.0013122413124508E-3</c:v>
                </c:pt>
                <c:pt idx="43">
                  <c:v>1.1515090775093184E-3</c:v>
                </c:pt>
                <c:pt idx="44">
                  <c:v>1.3242354391357161E-3</c:v>
                </c:pt>
                <c:pt idx="45">
                  <c:v>1.5228707550060735E-3</c:v>
                </c:pt>
                <c:pt idx="46">
                  <c:v>1.7513013682569844E-3</c:v>
                </c:pt>
                <c:pt idx="47">
                  <c:v>2.013996573495532E-3</c:v>
                </c:pt>
                <c:pt idx="48">
                  <c:v>2.3160960595198614E-3</c:v>
                </c:pt>
                <c:pt idx="49">
                  <c:v>2.6635104684478404E-3</c:v>
                </c:pt>
                <c:pt idx="50">
                  <c:v>3.0630370387150162E-3</c:v>
                </c:pt>
                <c:pt idx="51">
                  <c:v>3.5224925945222686E-3</c:v>
                </c:pt>
                <c:pt idx="52">
                  <c:v>4.0508664837006084E-3</c:v>
                </c:pt>
                <c:pt idx="53">
                  <c:v>4.6584964562556997E-3</c:v>
                </c:pt>
                <c:pt idx="54">
                  <c:v>5.3572709246940539E-3</c:v>
                </c:pt>
                <c:pt idx="55">
                  <c:v>6.1608615633981616E-3</c:v>
                </c:pt>
                <c:pt idx="56">
                  <c:v>7.0849907979078849E-3</c:v>
                </c:pt>
                <c:pt idx="57">
                  <c:v>8.1477394175940663E-3</c:v>
                </c:pt>
                <c:pt idx="58">
                  <c:v>9.3699003302331763E-3</c:v>
                </c:pt>
                <c:pt idx="59">
                  <c:v>1.0775385379768151E-2</c:v>
                </c:pt>
                <c:pt idx="60">
                  <c:v>1.2391693186733372E-2</c:v>
                </c:pt>
                <c:pt idx="61">
                  <c:v>1.4250447164743376E-2</c:v>
                </c:pt>
                <c:pt idx="62">
                  <c:v>1.6388014239454882E-2</c:v>
                </c:pt>
                <c:pt idx="63">
                  <c:v>1.8846216375373114E-2</c:v>
                </c:pt>
              </c:numCache>
            </c:numRef>
          </c:xVal>
          <c:yVal>
            <c:numRef>
              <c:f>mazar!$E$136:$E$199</c:f>
              <c:numCache>
                <c:formatCode>0.00</c:formatCode>
                <c:ptCount val="64"/>
                <c:pt idx="0">
                  <c:v>-0.85479300619668419</c:v>
                </c:pt>
                <c:pt idx="1">
                  <c:v>-0.98467038122312367</c:v>
                </c:pt>
                <c:pt idx="2">
                  <c:v>-1.7746819128175535</c:v>
                </c:pt>
                <c:pt idx="3">
                  <c:v>-3.7533052454665237</c:v>
                </c:pt>
                <c:pt idx="4">
                  <c:v>-6.2856475119280093</c:v>
                </c:pt>
                <c:pt idx="5">
                  <c:v>-8.0625228305915044</c:v>
                </c:pt>
                <c:pt idx="6">
                  <c:v>-7.78653045788875</c:v>
                </c:pt>
                <c:pt idx="7">
                  <c:v>-5.1910203052591672</c:v>
                </c:pt>
                <c:pt idx="8">
                  <c:v>-3.4606802035061111</c:v>
                </c:pt>
                <c:pt idx="9">
                  <c:v>-2.3071201356707407</c:v>
                </c:pt>
                <c:pt idx="10">
                  <c:v>-1.5380800904471605</c:v>
                </c:pt>
                <c:pt idx="11">
                  <c:v>-1.0253867269647736</c:v>
                </c:pt>
                <c:pt idx="12">
                  <c:v>-0.68359115130984904</c:v>
                </c:pt>
                <c:pt idx="13">
                  <c:v>0</c:v>
                </c:pt>
                <c:pt idx="14">
                  <c:v>0.68359115130984904</c:v>
                </c:pt>
                <c:pt idx="15">
                  <c:v>0.78612982400632625</c:v>
                </c:pt>
                <c:pt idx="16">
                  <c:v>0.90404929760727515</c:v>
                </c:pt>
                <c:pt idx="17">
                  <c:v>1.0396566922483665</c:v>
                </c:pt>
                <c:pt idx="18">
                  <c:v>1.1956051960856213</c:v>
                </c:pt>
                <c:pt idx="19">
                  <c:v>1.3749459754984645</c:v>
                </c:pt>
                <c:pt idx="20">
                  <c:v>1.5811878718232339</c:v>
                </c:pt>
                <c:pt idx="21">
                  <c:v>1.8183660525967189</c:v>
                </c:pt>
                <c:pt idx="22">
                  <c:v>2.0911209604862271</c:v>
                </c:pt>
                <c:pt idx="23">
                  <c:v>2.4047891045591605</c:v>
                </c:pt>
                <c:pt idx="24">
                  <c:v>2.7655074702430347</c:v>
                </c:pt>
                <c:pt idx="25">
                  <c:v>3.1803335907794894</c:v>
                </c:pt>
                <c:pt idx="26">
                  <c:v>3.6573836293964126</c:v>
                </c:pt>
                <c:pt idx="27">
                  <c:v>4.2059911738058746</c:v>
                </c:pt>
                <c:pt idx="28">
                  <c:v>4.8368898498767559</c:v>
                </c:pt>
                <c:pt idx="29">
                  <c:v>5.5624233273582684</c:v>
                </c:pt>
                <c:pt idx="30">
                  <c:v>6.3967868264620078</c:v>
                </c:pt>
                <c:pt idx="31">
                  <c:v>7.3563048504313091</c:v>
                </c:pt>
                <c:pt idx="32">
                  <c:v>8.4597505779960045</c:v>
                </c:pt>
                <c:pt idx="33">
                  <c:v>9.6828037648581002</c:v>
                </c:pt>
                <c:pt idx="34">
                  <c:v>11.02691450419184</c:v>
                </c:pt>
                <c:pt idx="35">
                  <c:v>12.493537434779153</c:v>
                </c:pt>
                <c:pt idx="36">
                  <c:v>14.079614608993108</c:v>
                </c:pt>
                <c:pt idx="37">
                  <c:v>15.776611814253048</c:v>
                </c:pt>
                <c:pt idx="38">
                  <c:v>17.568909981107197</c:v>
                </c:pt>
                <c:pt idx="39">
                  <c:v>19.432031168494841</c:v>
                </c:pt>
                <c:pt idx="40">
                  <c:v>21.330805846701491</c:v>
                </c:pt>
                <c:pt idx="41">
                  <c:v>23.217665005652304</c:v>
                </c:pt>
                <c:pt idx="42">
                  <c:v>25.031339371520932</c:v>
                </c:pt>
                <c:pt idx="43">
                  <c:v>26.696363736427013</c:v>
                </c:pt>
                <c:pt idx="44">
                  <c:v>28.123902465677318</c:v>
                </c:pt>
                <c:pt idx="45">
                  <c:v>29.21450340540822</c:v>
                </c:pt>
                <c:pt idx="46">
                  <c:v>29.863403304758428</c:v>
                </c:pt>
                <c:pt idx="47">
                  <c:v>29.968879821469017</c:v>
                </c:pt>
                <c:pt idx="48">
                  <c:v>29.443791384108888</c:v>
                </c:pt>
                <c:pt idx="49">
                  <c:v>28.229794017259358</c:v>
                </c:pt>
                <c:pt idx="50">
                  <c:v>26.312754249520061</c:v>
                </c:pt>
                <c:pt idx="51">
                  <c:v>23.736689130519352</c:v>
                </c:pt>
                <c:pt idx="52">
                  <c:v>20.61244941543832</c:v>
                </c:pt>
                <c:pt idx="53">
                  <c:v>17.116838588957499</c:v>
                </c:pt>
                <c:pt idx="54">
                  <c:v>13.478600040893999</c:v>
                </c:pt>
                <c:pt idx="55">
                  <c:v>9.9502688744938297</c:v>
                </c:pt>
                <c:pt idx="56">
                  <c:v>6.7692611578874535</c:v>
                </c:pt>
                <c:pt idx="57">
                  <c:v>4.1166756188255373</c:v>
                </c:pt>
                <c:pt idx="58">
                  <c:v>2.0858239319649177</c:v>
                </c:pt>
                <c:pt idx="59">
                  <c:v>0.67175660180319063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369472"/>
        <c:axId val="639369864"/>
      </c:scatterChart>
      <c:valAx>
        <c:axId val="639369472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639369864"/>
        <c:crosses val="autoZero"/>
        <c:crossBetween val="midCat"/>
      </c:valAx>
      <c:valAx>
        <c:axId val="63936986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63936947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342810</xdr:colOff>
      <xdr:row>12</xdr:row>
      <xdr:rowOff>47715</xdr:rowOff>
    </xdr:from>
    <xdr:to>
      <xdr:col>10</xdr:col>
      <xdr:colOff>284850</xdr:colOff>
      <xdr:row>18</xdr:row>
      <xdr:rowOff>75795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915185" y="2276565"/>
          <a:ext cx="2570940" cy="1056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209535</xdr:colOff>
      <xdr:row>19</xdr:row>
      <xdr:rowOff>9405</xdr:rowOff>
    </xdr:from>
    <xdr:to>
      <xdr:col>12</xdr:col>
      <xdr:colOff>351600</xdr:colOff>
      <xdr:row>25</xdr:row>
      <xdr:rowOff>132615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7781910" y="3438405"/>
          <a:ext cx="4085415" cy="11519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209550</xdr:colOff>
      <xdr:row>29</xdr:row>
      <xdr:rowOff>47625</xdr:rowOff>
    </xdr:from>
    <xdr:to>
      <xdr:col>12</xdr:col>
      <xdr:colOff>9165</xdr:colOff>
      <xdr:row>45</xdr:row>
      <xdr:rowOff>47175</xdr:rowOff>
    </xdr:to>
    <xdr:graphicFrame macro=""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228525</xdr:colOff>
      <xdr:row>119</xdr:row>
      <xdr:rowOff>28575</xdr:rowOff>
    </xdr:from>
    <xdr:to>
      <xdr:col>10</xdr:col>
      <xdr:colOff>170565</xdr:colOff>
      <xdr:row>125</xdr:row>
      <xdr:rowOff>56655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7800900" y="22317075"/>
          <a:ext cx="2570940" cy="1056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95250</xdr:colOff>
      <xdr:row>125</xdr:row>
      <xdr:rowOff>161715</xdr:rowOff>
    </xdr:from>
    <xdr:to>
      <xdr:col>12</xdr:col>
      <xdr:colOff>237315</xdr:colOff>
      <xdr:row>132</xdr:row>
      <xdr:rowOff>113475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/>
        <a:stretch/>
      </xdr:blipFill>
      <xdr:spPr>
        <a:xfrm>
          <a:off x="7667625" y="23478915"/>
          <a:ext cx="4085415" cy="11519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142</xdr:row>
      <xdr:rowOff>0</xdr:rowOff>
    </xdr:from>
    <xdr:to>
      <xdr:col>12</xdr:col>
      <xdr:colOff>456840</xdr:colOff>
      <xdr:row>157</xdr:row>
      <xdr:rowOff>171000</xdr:rowOff>
    </xdr:to>
    <xdr:graphicFrame macro="">
      <xdr:nvGraphicFramePr>
        <xdr:cNvPr id="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9"/>
  <sheetViews>
    <sheetView tabSelected="1" zoomScaleNormal="100" workbookViewId="0">
      <selection activeCell="D24" sqref="D24"/>
    </sheetView>
  </sheetViews>
  <sheetFormatPr baseColWidth="10" defaultColWidth="9" defaultRowHeight="13.5"/>
  <cols>
    <col min="1" max="1" width="39" customWidth="1"/>
    <col min="2" max="2" width="8.625" customWidth="1"/>
    <col min="3" max="3" width="20.875" customWidth="1"/>
    <col min="4" max="4" width="12.75" customWidth="1"/>
    <col min="5" max="5" width="9.5" customWidth="1"/>
    <col min="6" max="1025" width="8.625" customWidth="1"/>
  </cols>
  <sheetData>
    <row r="2" spans="1:5">
      <c r="A2" s="2" t="s">
        <v>1</v>
      </c>
    </row>
    <row r="3" spans="1:5">
      <c r="A3" t="s">
        <v>2</v>
      </c>
    </row>
    <row r="6" spans="1:5">
      <c r="A6" s="3" t="s">
        <v>3</v>
      </c>
    </row>
    <row r="8" spans="1:5">
      <c r="A8" t="s">
        <v>4</v>
      </c>
      <c r="B8" t="s">
        <v>5</v>
      </c>
      <c r="D8" s="13">
        <v>30</v>
      </c>
      <c r="E8" t="s">
        <v>0</v>
      </c>
    </row>
    <row r="9" spans="1:5">
      <c r="A9" s="2" t="s">
        <v>63</v>
      </c>
      <c r="D9" s="4"/>
    </row>
    <row r="10" spans="1:5">
      <c r="A10" t="s">
        <v>6</v>
      </c>
      <c r="B10" t="s">
        <v>7</v>
      </c>
      <c r="D10" s="4">
        <v>0.2</v>
      </c>
    </row>
    <row r="11" spans="1:5">
      <c r="A11" t="s">
        <v>8</v>
      </c>
      <c r="B11" t="s">
        <v>9</v>
      </c>
      <c r="C11" t="s">
        <v>10</v>
      </c>
      <c r="D11" s="4">
        <f>0.6+0.06*D8</f>
        <v>2.4</v>
      </c>
      <c r="E11" t="s">
        <v>0</v>
      </c>
    </row>
    <row r="12" spans="1:5">
      <c r="A12" t="s">
        <v>11</v>
      </c>
      <c r="B12" t="s">
        <v>12</v>
      </c>
      <c r="C12" t="s">
        <v>13</v>
      </c>
      <c r="D12" s="10">
        <f>11000*D8^(1/3)</f>
        <v>34179.557565492447</v>
      </c>
      <c r="E12" t="s">
        <v>0</v>
      </c>
    </row>
    <row r="13" spans="1:5">
      <c r="A13" t="s">
        <v>14</v>
      </c>
      <c r="B13" t="s">
        <v>15</v>
      </c>
      <c r="C13" t="s">
        <v>16</v>
      </c>
      <c r="D13" s="4">
        <f>0.62/1000*D8^(1/3)</f>
        <v>1.9264841536913923E-3</v>
      </c>
    </row>
    <row r="15" spans="1:5">
      <c r="A15" s="2" t="s">
        <v>62</v>
      </c>
    </row>
    <row r="16" spans="1:5">
      <c r="A16" t="s">
        <v>17</v>
      </c>
      <c r="B16" t="s">
        <v>18</v>
      </c>
      <c r="C16" t="s">
        <v>19</v>
      </c>
      <c r="D16" s="4">
        <f>D11/D12</f>
        <v>7.0217409789500343E-5</v>
      </c>
    </row>
    <row r="17" spans="1:6">
      <c r="B17" t="s">
        <v>20</v>
      </c>
      <c r="D17">
        <v>1.1000000000000001</v>
      </c>
    </row>
    <row r="18" spans="1:6">
      <c r="A18" t="s">
        <v>21</v>
      </c>
      <c r="B18" t="s">
        <v>22</v>
      </c>
      <c r="C18" t="s">
        <v>23</v>
      </c>
      <c r="D18" s="4">
        <f>D12/D11</f>
        <v>14241.482318955186</v>
      </c>
    </row>
    <row r="19" spans="1:6">
      <c r="A19" t="s">
        <v>21</v>
      </c>
      <c r="B19" t="s">
        <v>24</v>
      </c>
      <c r="D19" s="4">
        <v>0.9</v>
      </c>
    </row>
    <row r="21" spans="1:6">
      <c r="A21" t="s">
        <v>25</v>
      </c>
      <c r="B21" t="s">
        <v>26</v>
      </c>
      <c r="C21" t="s">
        <v>27</v>
      </c>
      <c r="D21" s="4">
        <f>1/(D13*D10*SQRT(2))</f>
        <v>1835.2260511243749</v>
      </c>
    </row>
    <row r="22" spans="1:6">
      <c r="A22" t="s">
        <v>25</v>
      </c>
      <c r="B22" t="s">
        <v>28</v>
      </c>
      <c r="D22" s="4">
        <f>(D8*D10*SQRT(2)/D12-D16)/(D13*D10*SQRT(2)*EXP(D21*(D16-D13*D10*SQRT(2)))-D16)</f>
        <v>1.1282052570498697</v>
      </c>
    </row>
    <row r="24" spans="1:6">
      <c r="A24" t="s">
        <v>29</v>
      </c>
      <c r="B24" t="s">
        <v>30</v>
      </c>
      <c r="D24" s="4">
        <v>0.7</v>
      </c>
    </row>
    <row r="25" spans="1:6">
      <c r="B25" t="s">
        <v>31</v>
      </c>
      <c r="C25" t="s">
        <v>32</v>
      </c>
      <c r="D25" s="4">
        <f>0.6*D8</f>
        <v>18</v>
      </c>
      <c r="E25" t="s">
        <v>0</v>
      </c>
    </row>
    <row r="26" spans="1:6">
      <c r="B26" t="s">
        <v>33</v>
      </c>
      <c r="D26" s="9">
        <v>3.5000000000000001E-3</v>
      </c>
    </row>
    <row r="27" spans="1:6">
      <c r="D27" s="5"/>
    </row>
    <row r="28" spans="1:6">
      <c r="D28" s="5"/>
    </row>
    <row r="29" spans="1:6">
      <c r="A29" t="s">
        <v>34</v>
      </c>
      <c r="B29" t="s">
        <v>58</v>
      </c>
      <c r="C29" t="s">
        <v>59</v>
      </c>
      <c r="D29" t="s">
        <v>35</v>
      </c>
      <c r="E29" s="5" t="s">
        <v>36</v>
      </c>
      <c r="F29" t="s">
        <v>37</v>
      </c>
    </row>
    <row r="30" spans="1:6">
      <c r="B30" t="s">
        <v>61</v>
      </c>
      <c r="E30" s="5" t="s">
        <v>60</v>
      </c>
    </row>
    <row r="31" spans="1:6">
      <c r="A31">
        <f t="shared" ref="A31:A41" si="0">A32*1.5</f>
        <v>-2.5949267578125011E-3</v>
      </c>
      <c r="B31">
        <f>$D$10*SQRT(2)*ABS(A31)</f>
        <v>7.3395612285265667E-4</v>
      </c>
      <c r="C31">
        <f>IF(B31&gt;$D$16,1-(($D$16*(1-$D$19))/B31)-($D$19/EXP($D$18*(B31-$D$16))),0)</f>
        <v>0.99036238842120716</v>
      </c>
      <c r="E31" s="6">
        <f>(1-C31)*$D$12*A31</f>
        <v>-0.85479300619668419</v>
      </c>
    </row>
    <row r="32" spans="1:6">
      <c r="A32">
        <f t="shared" si="0"/>
        <v>-1.7299511718750007E-3</v>
      </c>
      <c r="B32">
        <f t="shared" ref="B32:B94" si="1">$D$10*SQRT(2)*ABS(A32)</f>
        <v>4.8930408190177115E-4</v>
      </c>
      <c r="C32">
        <f t="shared" ref="C32:C43" si="2">IF(B32&gt;$D$16,1-(($D$16*(1-$D$19))/B32)-($D$19/EXP($D$18*(B32-$D$16))),0)</f>
        <v>0.98334707245161979</v>
      </c>
      <c r="E32" s="6">
        <f t="shared" ref="E32:E43" si="3">(1-C32)*$D$12*A32</f>
        <v>-0.98467038122312367</v>
      </c>
    </row>
    <row r="33" spans="1:5">
      <c r="A33">
        <f t="shared" si="0"/>
        <v>-1.1533007812500006E-3</v>
      </c>
      <c r="B33">
        <f t="shared" si="1"/>
        <v>3.2620272126784747E-4</v>
      </c>
      <c r="C33">
        <f t="shared" si="2"/>
        <v>0.95497937703956171</v>
      </c>
      <c r="E33" s="6">
        <f t="shared" si="3"/>
        <v>-1.7746819128175535</v>
      </c>
    </row>
    <row r="34" spans="1:5">
      <c r="A34">
        <f t="shared" si="0"/>
        <v>-7.6886718750000034E-4</v>
      </c>
      <c r="B34">
        <f t="shared" si="1"/>
        <v>2.1746848084523162E-4</v>
      </c>
      <c r="C34">
        <f t="shared" si="2"/>
        <v>0.85717766736859002</v>
      </c>
      <c r="E34" s="6">
        <f t="shared" si="3"/>
        <v>-3.7533052454665237</v>
      </c>
    </row>
    <row r="35" spans="1:5">
      <c r="A35">
        <f t="shared" si="0"/>
        <v>-5.1257812500000023E-4</v>
      </c>
      <c r="B35">
        <f t="shared" si="1"/>
        <v>1.449789872301544E-4</v>
      </c>
      <c r="C35">
        <f t="shared" si="2"/>
        <v>0.64122388892961268</v>
      </c>
      <c r="E35" s="6">
        <f t="shared" si="3"/>
        <v>-6.2856475119280093</v>
      </c>
    </row>
    <row r="36" spans="1:5">
      <c r="A36">
        <f t="shared" si="0"/>
        <v>-3.4171875000000012E-4</v>
      </c>
      <c r="B36">
        <f t="shared" si="1"/>
        <v>9.665265815343626E-5</v>
      </c>
      <c r="C36">
        <f t="shared" si="2"/>
        <v>0.30970343602152628</v>
      </c>
      <c r="E36" s="6">
        <f t="shared" si="3"/>
        <v>-8.0625228305915044</v>
      </c>
    </row>
    <row r="37" spans="1:5">
      <c r="A37">
        <f t="shared" si="0"/>
        <v>-2.2781250000000007E-4</v>
      </c>
      <c r="B37">
        <f t="shared" si="1"/>
        <v>6.4435105435624169E-5</v>
      </c>
      <c r="C37">
        <f t="shared" si="2"/>
        <v>0</v>
      </c>
      <c r="E37" s="6">
        <f t="shared" si="3"/>
        <v>-7.78653045788875</v>
      </c>
    </row>
    <row r="38" spans="1:5">
      <c r="A38">
        <f t="shared" si="0"/>
        <v>-1.5187500000000005E-4</v>
      </c>
      <c r="B38">
        <f t="shared" si="1"/>
        <v>4.2956736957082781E-5</v>
      </c>
      <c r="C38">
        <f t="shared" si="2"/>
        <v>0</v>
      </c>
      <c r="E38" s="6">
        <f t="shared" si="3"/>
        <v>-5.1910203052591672</v>
      </c>
    </row>
    <row r="39" spans="1:5">
      <c r="A39">
        <f t="shared" si="0"/>
        <v>-1.0125000000000002E-4</v>
      </c>
      <c r="B39">
        <f t="shared" si="1"/>
        <v>2.8637824638055185E-5</v>
      </c>
      <c r="C39">
        <f t="shared" si="2"/>
        <v>0</v>
      </c>
      <c r="E39" s="6">
        <f t="shared" si="3"/>
        <v>-3.4606802035061111</v>
      </c>
    </row>
    <row r="40" spans="1:5">
      <c r="A40">
        <f t="shared" si="0"/>
        <v>-6.7500000000000014E-5</v>
      </c>
      <c r="B40">
        <f t="shared" si="1"/>
        <v>1.909188309203679E-5</v>
      </c>
      <c r="C40">
        <f t="shared" si="2"/>
        <v>0</v>
      </c>
      <c r="E40" s="6">
        <f t="shared" si="3"/>
        <v>-2.3071201356707407</v>
      </c>
    </row>
    <row r="41" spans="1:5">
      <c r="A41">
        <f t="shared" si="0"/>
        <v>-4.500000000000001E-5</v>
      </c>
      <c r="B41">
        <f t="shared" si="1"/>
        <v>1.2727922061357861E-5</v>
      </c>
      <c r="C41">
        <f t="shared" si="2"/>
        <v>0</v>
      </c>
      <c r="E41" s="6">
        <f t="shared" si="3"/>
        <v>-1.5380800904471605</v>
      </c>
    </row>
    <row r="42" spans="1:5">
      <c r="A42">
        <f>A43*1.5</f>
        <v>-3.0000000000000004E-5</v>
      </c>
      <c r="B42">
        <f t="shared" si="1"/>
        <v>8.4852813742385731E-6</v>
      </c>
      <c r="C42">
        <f t="shared" si="2"/>
        <v>0</v>
      </c>
      <c r="E42" s="6">
        <f t="shared" si="3"/>
        <v>-1.0253867269647736</v>
      </c>
    </row>
    <row r="43" spans="1:5">
      <c r="A43" s="4">
        <v>-2.0000000000000002E-5</v>
      </c>
      <c r="B43">
        <f t="shared" si="1"/>
        <v>5.6568542494923815E-6</v>
      </c>
      <c r="C43">
        <f t="shared" si="2"/>
        <v>0</v>
      </c>
      <c r="E43" s="6">
        <f t="shared" si="3"/>
        <v>-0.68359115130984904</v>
      </c>
    </row>
    <row r="44" spans="1:5">
      <c r="A44" s="11">
        <v>0</v>
      </c>
      <c r="B44">
        <f t="shared" si="1"/>
        <v>0</v>
      </c>
      <c r="C44" s="11"/>
      <c r="D44" s="11">
        <f>MIN(IF(B44&gt;$D$16,1-(($D$16*(1-$D$22))/B44)-($D$22/EXP($D$21*(B44-$D$16))),0),1)</f>
        <v>0</v>
      </c>
      <c r="E44" s="12">
        <f t="shared" ref="E44:E75" si="4">(1-D44)*$D$12*A44</f>
        <v>0</v>
      </c>
    </row>
    <row r="45" spans="1:5">
      <c r="A45" s="4">
        <v>2.0000000000000002E-5</v>
      </c>
      <c r="B45">
        <f t="shared" si="1"/>
        <v>5.6568542494923815E-6</v>
      </c>
      <c r="D45">
        <f t="shared" ref="D45:D94" si="5">MIN(IF(B45&gt;$D$16,1-(($D$16*(1-$D$22))/B45)-($D$22/EXP($D$21*(B45-$D$16))),0),1)</f>
        <v>0</v>
      </c>
      <c r="E45" s="6">
        <f t="shared" si="4"/>
        <v>0.68359115130984904</v>
      </c>
    </row>
    <row r="46" spans="1:5">
      <c r="A46">
        <f>A45*1.15</f>
        <v>2.3E-5</v>
      </c>
      <c r="B46">
        <f t="shared" si="1"/>
        <v>6.5053823869162388E-6</v>
      </c>
      <c r="D46">
        <f t="shared" si="5"/>
        <v>0</v>
      </c>
      <c r="E46" s="6">
        <f t="shared" si="4"/>
        <v>0.78612982400632625</v>
      </c>
    </row>
    <row r="47" spans="1:5">
      <c r="A47">
        <f t="shared" ref="A47:A94" si="6">A46*1.15</f>
        <v>2.6449999999999999E-5</v>
      </c>
      <c r="B47">
        <f t="shared" si="1"/>
        <v>7.4811897449536741E-6</v>
      </c>
      <c r="D47">
        <f t="shared" si="5"/>
        <v>0</v>
      </c>
      <c r="E47" s="6">
        <f t="shared" si="4"/>
        <v>0.90404929760727515</v>
      </c>
    </row>
    <row r="48" spans="1:5">
      <c r="A48">
        <f t="shared" si="6"/>
        <v>3.0417499999999998E-5</v>
      </c>
      <c r="B48">
        <f t="shared" si="1"/>
        <v>8.6033682066967241E-6</v>
      </c>
      <c r="D48">
        <f t="shared" si="5"/>
        <v>0</v>
      </c>
      <c r="E48" s="6">
        <f t="shared" si="4"/>
        <v>1.0396566922483665</v>
      </c>
    </row>
    <row r="49" spans="1:5">
      <c r="A49">
        <f t="shared" si="6"/>
        <v>3.4980124999999996E-5</v>
      </c>
      <c r="B49">
        <f t="shared" si="1"/>
        <v>9.8938734377012327E-6</v>
      </c>
      <c r="D49">
        <f t="shared" si="5"/>
        <v>0</v>
      </c>
      <c r="E49" s="6">
        <f t="shared" si="4"/>
        <v>1.1956051960856213</v>
      </c>
    </row>
    <row r="50" spans="1:5">
      <c r="A50">
        <f t="shared" si="6"/>
        <v>4.0227143749999994E-5</v>
      </c>
      <c r="B50">
        <f t="shared" si="1"/>
        <v>1.1377954453356417E-5</v>
      </c>
      <c r="D50">
        <f t="shared" si="5"/>
        <v>0</v>
      </c>
      <c r="E50" s="6">
        <f t="shared" si="4"/>
        <v>1.3749459754984645</v>
      </c>
    </row>
    <row r="51" spans="1:5">
      <c r="A51">
        <f t="shared" si="6"/>
        <v>4.626121531249999E-5</v>
      </c>
      <c r="B51">
        <f t="shared" si="1"/>
        <v>1.3084647621359879E-5</v>
      </c>
      <c r="D51">
        <f t="shared" si="5"/>
        <v>0</v>
      </c>
      <c r="E51" s="6">
        <f t="shared" si="4"/>
        <v>1.5811878718232339</v>
      </c>
    </row>
    <row r="52" spans="1:5">
      <c r="A52">
        <f t="shared" si="6"/>
        <v>5.3200397609374982E-5</v>
      </c>
      <c r="B52">
        <f t="shared" si="1"/>
        <v>1.5047344764563859E-5</v>
      </c>
      <c r="D52">
        <f t="shared" si="5"/>
        <v>0</v>
      </c>
      <c r="E52" s="6">
        <f t="shared" si="4"/>
        <v>1.8183660525967189</v>
      </c>
    </row>
    <row r="53" spans="1:5">
      <c r="A53">
        <f t="shared" si="6"/>
        <v>6.1180457250781232E-5</v>
      </c>
      <c r="B53">
        <f t="shared" si="1"/>
        <v>1.7304446479248439E-5</v>
      </c>
      <c r="D53">
        <f t="shared" si="5"/>
        <v>0</v>
      </c>
      <c r="E53" s="6">
        <f t="shared" si="4"/>
        <v>2.0911209604862271</v>
      </c>
    </row>
    <row r="54" spans="1:5">
      <c r="A54">
        <f t="shared" si="6"/>
        <v>7.0357525838398409E-5</v>
      </c>
      <c r="B54">
        <f t="shared" si="1"/>
        <v>1.9900113451135702E-5</v>
      </c>
      <c r="D54">
        <f t="shared" si="5"/>
        <v>0</v>
      </c>
      <c r="E54" s="6">
        <f t="shared" si="4"/>
        <v>2.4047891045591605</v>
      </c>
    </row>
    <row r="55" spans="1:5">
      <c r="A55">
        <f t="shared" si="6"/>
        <v>8.0911154714158163E-5</v>
      </c>
      <c r="B55">
        <f t="shared" si="1"/>
        <v>2.2885130468806056E-5</v>
      </c>
      <c r="D55">
        <f t="shared" si="5"/>
        <v>0</v>
      </c>
      <c r="E55" s="6">
        <f t="shared" si="4"/>
        <v>2.7655074702430347</v>
      </c>
    </row>
    <row r="56" spans="1:5">
      <c r="A56">
        <f t="shared" si="6"/>
        <v>9.3047827921281884E-5</v>
      </c>
      <c r="B56">
        <f t="shared" si="1"/>
        <v>2.6317900039126963E-5</v>
      </c>
      <c r="D56">
        <f t="shared" si="5"/>
        <v>0</v>
      </c>
      <c r="E56" s="6">
        <f t="shared" si="4"/>
        <v>3.1803335907794894</v>
      </c>
    </row>
    <row r="57" spans="1:5">
      <c r="A57">
        <f t="shared" si="6"/>
        <v>1.0700500210947416E-4</v>
      </c>
      <c r="B57">
        <f t="shared" si="1"/>
        <v>3.0265585044996006E-5</v>
      </c>
      <c r="D57">
        <f t="shared" si="5"/>
        <v>0</v>
      </c>
      <c r="E57" s="6">
        <f t="shared" si="4"/>
        <v>3.6573836293964126</v>
      </c>
    </row>
    <row r="58" spans="1:5">
      <c r="A58">
        <f t="shared" si="6"/>
        <v>1.2305575242589528E-4</v>
      </c>
      <c r="B58">
        <f t="shared" si="1"/>
        <v>3.4805422801745406E-5</v>
      </c>
      <c r="D58">
        <f t="shared" si="5"/>
        <v>0</v>
      </c>
      <c r="E58" s="6">
        <f t="shared" si="4"/>
        <v>4.2059911738058746</v>
      </c>
    </row>
    <row r="59" spans="1:5">
      <c r="A59">
        <f t="shared" si="6"/>
        <v>1.4151411528977957E-4</v>
      </c>
      <c r="B59">
        <f t="shared" si="1"/>
        <v>4.0026236222007218E-5</v>
      </c>
      <c r="D59">
        <f t="shared" si="5"/>
        <v>0</v>
      </c>
      <c r="E59" s="6">
        <f t="shared" si="4"/>
        <v>4.8368898498767559</v>
      </c>
    </row>
    <row r="60" spans="1:5">
      <c r="A60">
        <f t="shared" si="6"/>
        <v>1.6274123258324649E-4</v>
      </c>
      <c r="B60">
        <f t="shared" si="1"/>
        <v>4.6030171655308292E-5</v>
      </c>
      <c r="D60">
        <f t="shared" si="5"/>
        <v>0</v>
      </c>
      <c r="E60" s="6">
        <f t="shared" si="4"/>
        <v>5.5624233273582684</v>
      </c>
    </row>
    <row r="61" spans="1:5">
      <c r="A61">
        <f t="shared" si="6"/>
        <v>1.8715241747073344E-4</v>
      </c>
      <c r="B61">
        <f t="shared" si="1"/>
        <v>5.293469740360453E-5</v>
      </c>
      <c r="D61">
        <f t="shared" si="5"/>
        <v>0</v>
      </c>
      <c r="E61" s="6">
        <f t="shared" si="4"/>
        <v>6.3967868264620078</v>
      </c>
    </row>
    <row r="62" spans="1:5">
      <c r="A62">
        <f t="shared" si="6"/>
        <v>2.1522528009134344E-4</v>
      </c>
      <c r="B62">
        <f t="shared" si="1"/>
        <v>6.0874902014145207E-5</v>
      </c>
      <c r="D62">
        <f t="shared" si="5"/>
        <v>0</v>
      </c>
      <c r="E62" s="6">
        <f t="shared" si="4"/>
        <v>7.3563048504313091</v>
      </c>
    </row>
    <row r="63" spans="1:5">
      <c r="A63">
        <f t="shared" si="6"/>
        <v>2.4750907210504495E-4</v>
      </c>
      <c r="B63">
        <f t="shared" si="1"/>
        <v>7.000613731626698E-5</v>
      </c>
      <c r="D63">
        <f t="shared" si="5"/>
        <v>0</v>
      </c>
      <c r="E63" s="6">
        <f t="shared" si="4"/>
        <v>8.4597505779960045</v>
      </c>
    </row>
    <row r="64" spans="1:5">
      <c r="A64">
        <f t="shared" si="6"/>
        <v>2.8463543292080168E-4</v>
      </c>
      <c r="B64">
        <f t="shared" si="1"/>
        <v>8.0507057913707027E-5</v>
      </c>
      <c r="D64">
        <f t="shared" si="5"/>
        <v>4.7189591326328717E-3</v>
      </c>
      <c r="E64" s="6">
        <f t="shared" si="4"/>
        <v>9.6828037648581002</v>
      </c>
    </row>
    <row r="65" spans="1:8">
      <c r="A65">
        <f t="shared" si="6"/>
        <v>3.273307478589219E-4</v>
      </c>
      <c r="B65">
        <f t="shared" si="1"/>
        <v>9.258311660076308E-5</v>
      </c>
      <c r="D65">
        <f t="shared" si="5"/>
        <v>1.4399834215575336E-2</v>
      </c>
      <c r="E65" s="6">
        <f t="shared" si="4"/>
        <v>11.02691450419184</v>
      </c>
      <c r="H65" s="1"/>
    </row>
    <row r="66" spans="1:8">
      <c r="A66">
        <f t="shared" si="6"/>
        <v>3.7643036003776016E-4</v>
      </c>
      <c r="B66">
        <f t="shared" si="1"/>
        <v>1.0647058409087753E-4</v>
      </c>
      <c r="D66">
        <f t="shared" si="5"/>
        <v>2.8966210276858639E-2</v>
      </c>
      <c r="E66" s="6">
        <f t="shared" si="4"/>
        <v>12.493537434779153</v>
      </c>
    </row>
    <row r="67" spans="1:8">
      <c r="A67">
        <f t="shared" si="6"/>
        <v>4.3289491404342414E-4</v>
      </c>
      <c r="B67">
        <f t="shared" si="1"/>
        <v>1.2244117170450916E-4</v>
      </c>
      <c r="D67">
        <f t="shared" si="5"/>
        <v>4.8427577719691639E-2</v>
      </c>
      <c r="E67" s="6">
        <f t="shared" si="4"/>
        <v>14.079614608993108</v>
      </c>
    </row>
    <row r="68" spans="1:8">
      <c r="A68">
        <f t="shared" si="6"/>
        <v>4.9782915114993771E-4</v>
      </c>
      <c r="B68">
        <f t="shared" si="1"/>
        <v>1.408073474601855E-4</v>
      </c>
      <c r="D68">
        <f t="shared" si="5"/>
        <v>7.2813756911396021E-2</v>
      </c>
      <c r="E68" s="6">
        <f t="shared" si="4"/>
        <v>15.776611814253048</v>
      </c>
      <c r="H68" s="1"/>
    </row>
    <row r="69" spans="1:8">
      <c r="A69">
        <f t="shared" si="6"/>
        <v>5.7250352382242828E-4</v>
      </c>
      <c r="B69">
        <f t="shared" si="1"/>
        <v>1.6192844957921331E-4</v>
      </c>
      <c r="D69">
        <f t="shared" si="5"/>
        <v>0.10215738101372052</v>
      </c>
      <c r="E69" s="6">
        <f t="shared" si="4"/>
        <v>17.568909981107197</v>
      </c>
    </row>
    <row r="70" spans="1:8">
      <c r="A70">
        <f t="shared" si="6"/>
        <v>6.5837905239579252E-4</v>
      </c>
      <c r="B70">
        <f t="shared" si="1"/>
        <v>1.8621771701609531E-4</v>
      </c>
      <c r="D70">
        <f t="shared" si="5"/>
        <v>0.13647332627296804</v>
      </c>
      <c r="E70" s="6">
        <f t="shared" si="4"/>
        <v>19.432031168494841</v>
      </c>
    </row>
    <row r="71" spans="1:8">
      <c r="A71">
        <f t="shared" si="6"/>
        <v>7.5713591025516132E-4</v>
      </c>
      <c r="B71">
        <f t="shared" si="1"/>
        <v>2.1415037456850957E-4</v>
      </c>
      <c r="D71">
        <f t="shared" si="5"/>
        <v>0.17573476847035563</v>
      </c>
      <c r="E71" s="6">
        <f t="shared" si="4"/>
        <v>21.330805846701491</v>
      </c>
    </row>
    <row r="72" spans="1:8">
      <c r="A72">
        <f t="shared" si="6"/>
        <v>8.7070629679343549E-4</v>
      </c>
      <c r="B72">
        <f t="shared" si="1"/>
        <v>2.4627293075378602E-4</v>
      </c>
      <c r="D72">
        <f t="shared" si="5"/>
        <v>0.2198458576765473</v>
      </c>
      <c r="E72" s="6">
        <f t="shared" si="4"/>
        <v>23.217665005652304</v>
      </c>
    </row>
    <row r="73" spans="1:8">
      <c r="A73">
        <f t="shared" si="6"/>
        <v>1.0013122413124508E-3</v>
      </c>
      <c r="B73">
        <f t="shared" si="1"/>
        <v>2.8321387036685388E-4</v>
      </c>
      <c r="D73">
        <f t="shared" si="5"/>
        <v>0.26861150227294395</v>
      </c>
      <c r="E73" s="6">
        <f t="shared" si="4"/>
        <v>25.031339371520932</v>
      </c>
    </row>
    <row r="74" spans="1:8">
      <c r="A74">
        <f t="shared" si="6"/>
        <v>1.1515090775093184E-3</v>
      </c>
      <c r="B74">
        <f t="shared" si="1"/>
        <v>3.2569595092188196E-4</v>
      </c>
      <c r="D74">
        <f t="shared" si="5"/>
        <v>0.32170548015969269</v>
      </c>
      <c r="E74" s="6">
        <f t="shared" si="4"/>
        <v>26.696363736427013</v>
      </c>
    </row>
    <row r="75" spans="1:8">
      <c r="A75">
        <f t="shared" si="6"/>
        <v>1.3242354391357161E-3</v>
      </c>
      <c r="B75">
        <f t="shared" si="1"/>
        <v>3.7455034356016423E-4</v>
      </c>
      <c r="D75">
        <f t="shared" si="5"/>
        <v>0.37863907292256094</v>
      </c>
      <c r="E75" s="6">
        <f t="shared" si="4"/>
        <v>28.123902465677318</v>
      </c>
    </row>
    <row r="76" spans="1:8">
      <c r="A76">
        <f t="shared" si="6"/>
        <v>1.5228707550060735E-3</v>
      </c>
      <c r="B76">
        <f t="shared" si="1"/>
        <v>4.307328950941889E-4</v>
      </c>
      <c r="D76">
        <f t="shared" si="5"/>
        <v>0.43873362456210729</v>
      </c>
      <c r="E76" s="6">
        <f t="shared" ref="E76:E94" si="7">(1-D76)*$D$12*A76</f>
        <v>29.21450340540822</v>
      </c>
    </row>
    <row r="77" spans="1:8">
      <c r="A77">
        <f t="shared" si="6"/>
        <v>1.7513013682569844E-3</v>
      </c>
      <c r="B77">
        <f t="shared" si="1"/>
        <v>4.9534282935831723E-4</v>
      </c>
      <c r="D77">
        <f t="shared" si="5"/>
        <v>0.50110175553661962</v>
      </c>
      <c r="E77" s="6">
        <f t="shared" si="7"/>
        <v>29.863403304758428</v>
      </c>
    </row>
    <row r="78" spans="1:8">
      <c r="A78">
        <f t="shared" si="6"/>
        <v>2.013996573495532E-3</v>
      </c>
      <c r="B78">
        <f t="shared" si="1"/>
        <v>5.6964425376206476E-4</v>
      </c>
      <c r="D78">
        <f t="shared" si="5"/>
        <v>0.56464318612186759</v>
      </c>
      <c r="E78" s="6">
        <f t="shared" si="7"/>
        <v>29.968879821469017</v>
      </c>
    </row>
    <row r="79" spans="1:8">
      <c r="A79">
        <f t="shared" si="6"/>
        <v>2.3160960595198614E-3</v>
      </c>
      <c r="B79">
        <f t="shared" si="1"/>
        <v>6.5509089182637435E-4</v>
      </c>
      <c r="D79">
        <f t="shared" si="5"/>
        <v>0.62806184914830165</v>
      </c>
      <c r="E79" s="6">
        <f t="shared" si="7"/>
        <v>29.443791384108888</v>
      </c>
    </row>
    <row r="80" spans="1:8">
      <c r="A80">
        <f t="shared" si="6"/>
        <v>2.6635104684478404E-3</v>
      </c>
      <c r="B80">
        <f t="shared" si="1"/>
        <v>7.5335452560033043E-4</v>
      </c>
      <c r="D80">
        <f t="shared" si="5"/>
        <v>0.68991064013315961</v>
      </c>
      <c r="E80" s="6">
        <f t="shared" si="7"/>
        <v>28.229794017259358</v>
      </c>
    </row>
    <row r="81" spans="1:5">
      <c r="A81">
        <f t="shared" si="6"/>
        <v>3.0630370387150162E-3</v>
      </c>
      <c r="B81">
        <f t="shared" si="1"/>
        <v>8.6635770444037994E-4</v>
      </c>
      <c r="D81">
        <f t="shared" si="5"/>
        <v>0.74866809416109437</v>
      </c>
      <c r="E81" s="6">
        <f t="shared" si="7"/>
        <v>26.312754249520061</v>
      </c>
    </row>
    <row r="82" spans="1:5">
      <c r="A82">
        <f t="shared" si="6"/>
        <v>3.5224925945222686E-3</v>
      </c>
      <c r="B82">
        <f t="shared" si="1"/>
        <v>9.9631136010643702E-4</v>
      </c>
      <c r="D82">
        <f t="shared" si="5"/>
        <v>0.80284689711915691</v>
      </c>
      <c r="E82" s="6">
        <f t="shared" si="7"/>
        <v>23.736689130519352</v>
      </c>
    </row>
    <row r="83" spans="1:5">
      <c r="A83">
        <f t="shared" si="6"/>
        <v>4.0508664837006084E-3</v>
      </c>
      <c r="B83">
        <f t="shared" si="1"/>
        <v>1.1457580641224022E-3</v>
      </c>
      <c r="D83">
        <f t="shared" si="5"/>
        <v>0.85112724100789461</v>
      </c>
      <c r="E83" s="6">
        <f t="shared" si="7"/>
        <v>20.61244941543832</v>
      </c>
    </row>
    <row r="84" spans="1:5">
      <c r="A84">
        <f t="shared" si="6"/>
        <v>4.6584964562556997E-3</v>
      </c>
      <c r="B84">
        <f t="shared" si="1"/>
        <v>1.3176217737407626E-3</v>
      </c>
      <c r="D84">
        <f t="shared" si="5"/>
        <v>0.89249928591162531</v>
      </c>
      <c r="E84" s="6">
        <f t="shared" si="7"/>
        <v>17.116838588957499</v>
      </c>
    </row>
    <row r="85" spans="1:5">
      <c r="A85">
        <f t="shared" si="6"/>
        <v>5.3572709246940539E-3</v>
      </c>
      <c r="B85">
        <f t="shared" si="1"/>
        <v>1.5152650398018769E-3</v>
      </c>
      <c r="D85">
        <f t="shared" si="5"/>
        <v>0.92639035218335231</v>
      </c>
      <c r="E85" s="6">
        <f t="shared" si="7"/>
        <v>13.478600040893999</v>
      </c>
    </row>
    <row r="86" spans="1:5">
      <c r="A86">
        <f t="shared" si="6"/>
        <v>6.1608615633981616E-3</v>
      </c>
      <c r="B86">
        <f t="shared" si="1"/>
        <v>1.7425547957721583E-3</v>
      </c>
      <c r="D86">
        <f t="shared" si="5"/>
        <v>0.95274726730680737</v>
      </c>
      <c r="E86" s="6">
        <f t="shared" si="7"/>
        <v>9.9502688744938297</v>
      </c>
    </row>
    <row r="87" spans="1:5">
      <c r="A87">
        <f t="shared" si="6"/>
        <v>7.0849907979078849E-3</v>
      </c>
      <c r="B87">
        <f t="shared" si="1"/>
        <v>2.0039380151379818E-3</v>
      </c>
      <c r="D87">
        <f t="shared" si="5"/>
        <v>0.97204654186966344</v>
      </c>
      <c r="E87" s="6">
        <f t="shared" si="7"/>
        <v>6.7692611578874535</v>
      </c>
    </row>
    <row r="88" spans="1:5">
      <c r="A88">
        <f t="shared" si="6"/>
        <v>8.1477394175940663E-3</v>
      </c>
      <c r="B88">
        <f t="shared" si="1"/>
        <v>2.3045287174086786E-3</v>
      </c>
      <c r="D88">
        <f t="shared" si="5"/>
        <v>0.98521766365274877</v>
      </c>
      <c r="E88" s="6">
        <f t="shared" si="7"/>
        <v>4.1166756188255373</v>
      </c>
    </row>
    <row r="89" spans="1:5">
      <c r="A89">
        <f t="shared" si="6"/>
        <v>9.3699003302331763E-3</v>
      </c>
      <c r="B89">
        <f t="shared" si="1"/>
        <v>2.6502080250199807E-3</v>
      </c>
      <c r="D89">
        <f t="shared" si="5"/>
        <v>0.99348707258447955</v>
      </c>
      <c r="E89" s="6">
        <f t="shared" si="7"/>
        <v>2.0858239319649177</v>
      </c>
    </row>
    <row r="90" spans="1:5">
      <c r="A90">
        <f t="shared" si="6"/>
        <v>1.0775385379768151E-2</v>
      </c>
      <c r="B90">
        <f t="shared" si="1"/>
        <v>3.047739228772977E-3</v>
      </c>
      <c r="D90">
        <f t="shared" si="5"/>
        <v>0.99817605098235507</v>
      </c>
      <c r="E90" s="6">
        <f t="shared" si="7"/>
        <v>0.67175660180319063</v>
      </c>
    </row>
    <row r="91" spans="1:5">
      <c r="A91">
        <f t="shared" si="6"/>
        <v>1.2391693186733372E-2</v>
      </c>
      <c r="B91">
        <f t="shared" si="1"/>
        <v>3.5049001130889232E-3</v>
      </c>
      <c r="D91">
        <f t="shared" si="5"/>
        <v>1</v>
      </c>
      <c r="E91" s="6">
        <f t="shared" si="7"/>
        <v>0</v>
      </c>
    </row>
    <row r="92" spans="1:5">
      <c r="A92">
        <f t="shared" si="6"/>
        <v>1.4250447164743376E-2</v>
      </c>
      <c r="B92">
        <f t="shared" si="1"/>
        <v>4.0306351300522609E-3</v>
      </c>
      <c r="D92">
        <f t="shared" si="5"/>
        <v>1</v>
      </c>
      <c r="E92" s="6">
        <f t="shared" si="7"/>
        <v>0</v>
      </c>
    </row>
    <row r="93" spans="1:5">
      <c r="A93">
        <f t="shared" si="6"/>
        <v>1.6388014239454882E-2</v>
      </c>
      <c r="B93">
        <f t="shared" si="1"/>
        <v>4.6352303995601E-3</v>
      </c>
      <c r="D93">
        <f t="shared" si="5"/>
        <v>1</v>
      </c>
      <c r="E93" s="6">
        <f t="shared" si="7"/>
        <v>0</v>
      </c>
    </row>
    <row r="94" spans="1:5">
      <c r="A94">
        <f t="shared" si="6"/>
        <v>1.8846216375373114E-2</v>
      </c>
      <c r="B94">
        <f t="shared" si="1"/>
        <v>5.330514959494115E-3</v>
      </c>
      <c r="D94">
        <f t="shared" si="5"/>
        <v>1</v>
      </c>
      <c r="E94" s="6">
        <f t="shared" si="7"/>
        <v>0</v>
      </c>
    </row>
    <row r="95" spans="1:5">
      <c r="D95" s="5"/>
    </row>
    <row r="96" spans="1:5">
      <c r="D96" s="5"/>
    </row>
    <row r="97" spans="1:5">
      <c r="D97" s="5"/>
    </row>
    <row r="98" spans="1:5">
      <c r="D98" s="5"/>
    </row>
    <row r="99" spans="1:5">
      <c r="D99" s="5"/>
    </row>
    <row r="100" spans="1:5">
      <c r="D100" s="5"/>
    </row>
    <row r="101" spans="1:5">
      <c r="D101" s="5"/>
    </row>
    <row r="102" spans="1:5">
      <c r="D102" s="5"/>
    </row>
    <row r="103" spans="1:5">
      <c r="D103" s="5"/>
    </row>
    <row r="104" spans="1:5">
      <c r="D104" s="5"/>
    </row>
    <row r="105" spans="1:5">
      <c r="D105" s="5"/>
    </row>
    <row r="106" spans="1:5">
      <c r="A106" s="3" t="s">
        <v>38</v>
      </c>
    </row>
    <row r="108" spans="1:5" ht="27">
      <c r="A108" s="7" t="s">
        <v>39</v>
      </c>
      <c r="B108" t="s">
        <v>40</v>
      </c>
      <c r="D108" s="13">
        <v>39</v>
      </c>
      <c r="E108" t="s">
        <v>0</v>
      </c>
    </row>
    <row r="109" spans="1:5" ht="27">
      <c r="A109" s="7" t="s">
        <v>41</v>
      </c>
      <c r="B109" t="s">
        <v>42</v>
      </c>
      <c r="C109" t="s">
        <v>43</v>
      </c>
      <c r="D109">
        <f>D108+8</f>
        <v>47</v>
      </c>
      <c r="E109" t="s">
        <v>0</v>
      </c>
    </row>
    <row r="110" spans="1:5">
      <c r="A110" t="s">
        <v>44</v>
      </c>
      <c r="D110" s="8" t="s">
        <v>45</v>
      </c>
    </row>
    <row r="111" spans="1:5">
      <c r="A111" t="s">
        <v>64</v>
      </c>
      <c r="D111">
        <v>0.2</v>
      </c>
    </row>
    <row r="113" spans="1:5" ht="67.5">
      <c r="A113" t="s">
        <v>46</v>
      </c>
      <c r="B113" t="s">
        <v>47</v>
      </c>
      <c r="C113" s="7" t="s">
        <v>48</v>
      </c>
      <c r="D113">
        <f>IF(D110="&lt;=50-60",2.12*LOG(1+D109/10,0.3*D109^(2/3)))</f>
        <v>2.7075207201702298</v>
      </c>
      <c r="E113" t="s">
        <v>0</v>
      </c>
    </row>
    <row r="114" spans="1:5">
      <c r="A114" t="s">
        <v>49</v>
      </c>
      <c r="B114" t="s">
        <v>50</v>
      </c>
      <c r="C114" t="s">
        <v>51</v>
      </c>
      <c r="D114">
        <f>22000*(D108/10)^(0.3)</f>
        <v>33093.451379805359</v>
      </c>
      <c r="E114" t="s">
        <v>0</v>
      </c>
    </row>
    <row r="115" spans="1:5" ht="54">
      <c r="A115" t="s">
        <v>52</v>
      </c>
      <c r="B115" t="s">
        <v>53</v>
      </c>
      <c r="C115" s="7" t="s">
        <v>54</v>
      </c>
      <c r="D115">
        <f>IF(D110="&lt;=50-60",3.5,2.8+27*((98-D109)/100)^4)/100</f>
        <v>3.5000000000000003E-2</v>
      </c>
    </row>
    <row r="116" spans="1:5">
      <c r="A116" t="s">
        <v>55</v>
      </c>
      <c r="B116" t="s">
        <v>56</v>
      </c>
      <c r="C116" s="7" t="s">
        <v>57</v>
      </c>
      <c r="D116">
        <f>MIN(2.8,0.7*D109^0.31)/100</f>
        <v>2.3091299593008992E-2</v>
      </c>
    </row>
    <row r="120" spans="1:5">
      <c r="A120" s="2" t="s">
        <v>62</v>
      </c>
    </row>
    <row r="121" spans="1:5">
      <c r="A121" t="s">
        <v>17</v>
      </c>
      <c r="B121" t="s">
        <v>18</v>
      </c>
      <c r="C121" t="s">
        <v>19</v>
      </c>
      <c r="D121" s="4">
        <f>D113/D114</f>
        <v>8.1814395515798091E-5</v>
      </c>
    </row>
    <row r="122" spans="1:5">
      <c r="B122" t="s">
        <v>20</v>
      </c>
      <c r="D122">
        <v>1.1000000000000001</v>
      </c>
    </row>
    <row r="123" spans="1:5">
      <c r="A123" t="s">
        <v>21</v>
      </c>
      <c r="B123" t="s">
        <v>22</v>
      </c>
      <c r="C123" t="s">
        <v>23</v>
      </c>
      <c r="D123" s="4">
        <f>D114/D113</f>
        <v>12222.787856531962</v>
      </c>
    </row>
    <row r="124" spans="1:5">
      <c r="A124" t="s">
        <v>21</v>
      </c>
      <c r="B124" t="s">
        <v>24</v>
      </c>
      <c r="D124" s="4">
        <v>0.9</v>
      </c>
    </row>
    <row r="126" spans="1:5">
      <c r="A126" t="s">
        <v>25</v>
      </c>
      <c r="B126" t="s">
        <v>26</v>
      </c>
      <c r="C126" t="s">
        <v>27</v>
      </c>
      <c r="D126" s="4">
        <f>1/(D111*D115*SQRT(2))</f>
        <v>101.01525445522105</v>
      </c>
    </row>
    <row r="127" spans="1:5">
      <c r="A127" t="s">
        <v>25</v>
      </c>
      <c r="B127" t="s">
        <v>28</v>
      </c>
      <c r="D127" s="4">
        <f>(D108*D111*SQRT(2)/D114-D121)/(D115*D111*SQRT(2)*EXP(D126*(D121-D115*D111*SQRT(2)))-D121)</f>
        <v>7.0054124234970011E-2</v>
      </c>
    </row>
    <row r="129" spans="1:6">
      <c r="A129" t="s">
        <v>29</v>
      </c>
      <c r="B129" t="s">
        <v>30</v>
      </c>
      <c r="D129" s="4">
        <v>0.7</v>
      </c>
    </row>
    <row r="130" spans="1:6">
      <c r="B130" t="s">
        <v>31</v>
      </c>
      <c r="C130" t="s">
        <v>32</v>
      </c>
      <c r="D130" s="4">
        <f>0.6*D113</f>
        <v>1.6245124321021378</v>
      </c>
      <c r="E130" t="s">
        <v>0</v>
      </c>
    </row>
    <row r="131" spans="1:6">
      <c r="B131" t="s">
        <v>33</v>
      </c>
      <c r="D131" s="9">
        <v>3.5000000000000001E-3</v>
      </c>
    </row>
    <row r="132" spans="1:6">
      <c r="D132" s="5"/>
    </row>
    <row r="133" spans="1:6">
      <c r="D133" s="5"/>
    </row>
    <row r="134" spans="1:6">
      <c r="A134" t="s">
        <v>34</v>
      </c>
      <c r="B134" t="s">
        <v>58</v>
      </c>
      <c r="C134" t="s">
        <v>59</v>
      </c>
      <c r="D134" t="s">
        <v>35</v>
      </c>
      <c r="E134" s="5" t="s">
        <v>36</v>
      </c>
      <c r="F134" t="s">
        <v>37</v>
      </c>
    </row>
    <row r="135" spans="1:6">
      <c r="B135" t="s">
        <v>61</v>
      </c>
      <c r="E135" s="5" t="s">
        <v>60</v>
      </c>
    </row>
    <row r="136" spans="1:6">
      <c r="A136">
        <f t="shared" ref="A136:A146" si="8">A137*1.5</f>
        <v>-2.5949267578125011E-3</v>
      </c>
      <c r="B136">
        <f>$D$10*SQRT(2)*ABS(A136)</f>
        <v>7.3395612285265667E-4</v>
      </c>
      <c r="C136">
        <f>IF(B136&gt;$D$16,1-(($D$16*(1-$D$19))/B136)-($D$19/EXP($D$18*(B136-$D$16))),0)</f>
        <v>0.99036238842120716</v>
      </c>
      <c r="E136" s="6">
        <f>(1-C136)*$D$12*A136</f>
        <v>-0.85479300619668419</v>
      </c>
    </row>
    <row r="137" spans="1:6">
      <c r="A137">
        <f t="shared" si="8"/>
        <v>-1.7299511718750007E-3</v>
      </c>
      <c r="B137">
        <f t="shared" ref="B137:B199" si="9">$D$10*SQRT(2)*ABS(A137)</f>
        <v>4.8930408190177115E-4</v>
      </c>
      <c r="C137">
        <f t="shared" ref="C137:C148" si="10">IF(B137&gt;$D$16,1-(($D$16*(1-$D$19))/B137)-($D$19/EXP($D$18*(B137-$D$16))),0)</f>
        <v>0.98334707245161979</v>
      </c>
      <c r="E137" s="6">
        <f t="shared" ref="E137:E148" si="11">(1-C137)*$D$12*A137</f>
        <v>-0.98467038122312367</v>
      </c>
    </row>
    <row r="138" spans="1:6">
      <c r="A138">
        <f t="shared" si="8"/>
        <v>-1.1533007812500006E-3</v>
      </c>
      <c r="B138">
        <f t="shared" si="9"/>
        <v>3.2620272126784747E-4</v>
      </c>
      <c r="C138">
        <f t="shared" si="10"/>
        <v>0.95497937703956171</v>
      </c>
      <c r="E138" s="6">
        <f t="shared" si="11"/>
        <v>-1.7746819128175535</v>
      </c>
    </row>
    <row r="139" spans="1:6">
      <c r="A139">
        <f t="shared" si="8"/>
        <v>-7.6886718750000034E-4</v>
      </c>
      <c r="B139">
        <f t="shared" si="9"/>
        <v>2.1746848084523162E-4</v>
      </c>
      <c r="C139">
        <f t="shared" si="10"/>
        <v>0.85717766736859002</v>
      </c>
      <c r="E139" s="6">
        <f t="shared" si="11"/>
        <v>-3.7533052454665237</v>
      </c>
    </row>
    <row r="140" spans="1:6">
      <c r="A140">
        <f t="shared" si="8"/>
        <v>-5.1257812500000023E-4</v>
      </c>
      <c r="B140">
        <f t="shared" si="9"/>
        <v>1.449789872301544E-4</v>
      </c>
      <c r="C140">
        <f t="shared" si="10"/>
        <v>0.64122388892961268</v>
      </c>
      <c r="E140" s="6">
        <f t="shared" si="11"/>
        <v>-6.2856475119280093</v>
      </c>
    </row>
    <row r="141" spans="1:6">
      <c r="A141">
        <f t="shared" si="8"/>
        <v>-3.4171875000000012E-4</v>
      </c>
      <c r="B141">
        <f t="shared" si="9"/>
        <v>9.665265815343626E-5</v>
      </c>
      <c r="C141">
        <f t="shared" si="10"/>
        <v>0.30970343602152628</v>
      </c>
      <c r="E141" s="6">
        <f t="shared" si="11"/>
        <v>-8.0625228305915044</v>
      </c>
    </row>
    <row r="142" spans="1:6">
      <c r="A142">
        <f t="shared" si="8"/>
        <v>-2.2781250000000007E-4</v>
      </c>
      <c r="B142">
        <f t="shared" si="9"/>
        <v>6.4435105435624169E-5</v>
      </c>
      <c r="C142">
        <f t="shared" si="10"/>
        <v>0</v>
      </c>
      <c r="E142" s="6">
        <f t="shared" si="11"/>
        <v>-7.78653045788875</v>
      </c>
    </row>
    <row r="143" spans="1:6">
      <c r="A143">
        <f t="shared" si="8"/>
        <v>-1.5187500000000005E-4</v>
      </c>
      <c r="B143">
        <f t="shared" si="9"/>
        <v>4.2956736957082781E-5</v>
      </c>
      <c r="C143">
        <f t="shared" si="10"/>
        <v>0</v>
      </c>
      <c r="E143" s="6">
        <f t="shared" si="11"/>
        <v>-5.1910203052591672</v>
      </c>
    </row>
    <row r="144" spans="1:6">
      <c r="A144">
        <f t="shared" si="8"/>
        <v>-1.0125000000000002E-4</v>
      </c>
      <c r="B144">
        <f t="shared" si="9"/>
        <v>2.8637824638055185E-5</v>
      </c>
      <c r="C144">
        <f t="shared" si="10"/>
        <v>0</v>
      </c>
      <c r="E144" s="6">
        <f t="shared" si="11"/>
        <v>-3.4606802035061111</v>
      </c>
    </row>
    <row r="145" spans="1:5">
      <c r="A145">
        <f t="shared" si="8"/>
        <v>-6.7500000000000014E-5</v>
      </c>
      <c r="B145">
        <f t="shared" si="9"/>
        <v>1.909188309203679E-5</v>
      </c>
      <c r="C145">
        <f t="shared" si="10"/>
        <v>0</v>
      </c>
      <c r="E145" s="6">
        <f t="shared" si="11"/>
        <v>-2.3071201356707407</v>
      </c>
    </row>
    <row r="146" spans="1:5">
      <c r="A146">
        <f t="shared" si="8"/>
        <v>-4.500000000000001E-5</v>
      </c>
      <c r="B146">
        <f t="shared" si="9"/>
        <v>1.2727922061357861E-5</v>
      </c>
      <c r="C146">
        <f t="shared" si="10"/>
        <v>0</v>
      </c>
      <c r="E146" s="6">
        <f t="shared" si="11"/>
        <v>-1.5380800904471605</v>
      </c>
    </row>
    <row r="147" spans="1:5">
      <c r="A147">
        <f>A148*1.5</f>
        <v>-3.0000000000000004E-5</v>
      </c>
      <c r="B147">
        <f t="shared" si="9"/>
        <v>8.4852813742385731E-6</v>
      </c>
      <c r="C147">
        <f t="shared" si="10"/>
        <v>0</v>
      </c>
      <c r="E147" s="6">
        <f t="shared" si="11"/>
        <v>-1.0253867269647736</v>
      </c>
    </row>
    <row r="148" spans="1:5">
      <c r="A148" s="4">
        <v>-2.0000000000000002E-5</v>
      </c>
      <c r="B148">
        <f t="shared" si="9"/>
        <v>5.6568542494923815E-6</v>
      </c>
      <c r="C148">
        <f t="shared" si="10"/>
        <v>0</v>
      </c>
      <c r="E148" s="6">
        <f t="shared" si="11"/>
        <v>-0.68359115130984904</v>
      </c>
    </row>
    <row r="149" spans="1:5">
      <c r="A149" s="11">
        <v>0</v>
      </c>
      <c r="B149">
        <f t="shared" si="9"/>
        <v>0</v>
      </c>
      <c r="C149" s="11"/>
      <c r="D149" s="11">
        <f>MIN(IF(B149&gt;$D$16,1-(($D$16*(1-$D$22))/B149)-($D$22/EXP($D$21*(B149-$D$16))),0),1)</f>
        <v>0</v>
      </c>
      <c r="E149" s="12">
        <f t="shared" ref="E149:E180" si="12">(1-D149)*$D$12*A149</f>
        <v>0</v>
      </c>
    </row>
    <row r="150" spans="1:5">
      <c r="A150" s="4">
        <v>2.0000000000000002E-5</v>
      </c>
      <c r="B150">
        <f t="shared" si="9"/>
        <v>5.6568542494923815E-6</v>
      </c>
      <c r="D150">
        <f t="shared" ref="D150:D199" si="13">MIN(IF(B150&gt;$D$16,1-(($D$16*(1-$D$22))/B150)-($D$22/EXP($D$21*(B150-$D$16))),0),1)</f>
        <v>0</v>
      </c>
      <c r="E150" s="6">
        <f t="shared" si="12"/>
        <v>0.68359115130984904</v>
      </c>
    </row>
    <row r="151" spans="1:5">
      <c r="A151">
        <f>A150*1.15</f>
        <v>2.3E-5</v>
      </c>
      <c r="B151">
        <f t="shared" si="9"/>
        <v>6.5053823869162388E-6</v>
      </c>
      <c r="D151">
        <f t="shared" si="13"/>
        <v>0</v>
      </c>
      <c r="E151" s="6">
        <f t="shared" si="12"/>
        <v>0.78612982400632625</v>
      </c>
    </row>
    <row r="152" spans="1:5">
      <c r="A152">
        <f t="shared" ref="A152:A199" si="14">A151*1.15</f>
        <v>2.6449999999999999E-5</v>
      </c>
      <c r="B152">
        <f t="shared" si="9"/>
        <v>7.4811897449536741E-6</v>
      </c>
      <c r="D152">
        <f t="shared" si="13"/>
        <v>0</v>
      </c>
      <c r="E152" s="6">
        <f t="shared" si="12"/>
        <v>0.90404929760727515</v>
      </c>
    </row>
    <row r="153" spans="1:5">
      <c r="A153">
        <f t="shared" si="14"/>
        <v>3.0417499999999998E-5</v>
      </c>
      <c r="B153">
        <f t="shared" si="9"/>
        <v>8.6033682066967241E-6</v>
      </c>
      <c r="D153">
        <f t="shared" si="13"/>
        <v>0</v>
      </c>
      <c r="E153" s="6">
        <f t="shared" si="12"/>
        <v>1.0396566922483665</v>
      </c>
    </row>
    <row r="154" spans="1:5">
      <c r="A154">
        <f t="shared" si="14"/>
        <v>3.4980124999999996E-5</v>
      </c>
      <c r="B154">
        <f t="shared" si="9"/>
        <v>9.8938734377012327E-6</v>
      </c>
      <c r="D154">
        <f t="shared" si="13"/>
        <v>0</v>
      </c>
      <c r="E154" s="6">
        <f t="shared" si="12"/>
        <v>1.1956051960856213</v>
      </c>
    </row>
    <row r="155" spans="1:5">
      <c r="A155">
        <f t="shared" si="14"/>
        <v>4.0227143749999994E-5</v>
      </c>
      <c r="B155">
        <f t="shared" si="9"/>
        <v>1.1377954453356417E-5</v>
      </c>
      <c r="D155">
        <f t="shared" si="13"/>
        <v>0</v>
      </c>
      <c r="E155" s="6">
        <f t="shared" si="12"/>
        <v>1.3749459754984645</v>
      </c>
    </row>
    <row r="156" spans="1:5">
      <c r="A156">
        <f t="shared" si="14"/>
        <v>4.626121531249999E-5</v>
      </c>
      <c r="B156">
        <f t="shared" si="9"/>
        <v>1.3084647621359879E-5</v>
      </c>
      <c r="D156">
        <f t="shared" si="13"/>
        <v>0</v>
      </c>
      <c r="E156" s="6">
        <f t="shared" si="12"/>
        <v>1.5811878718232339</v>
      </c>
    </row>
    <row r="157" spans="1:5">
      <c r="A157">
        <f t="shared" si="14"/>
        <v>5.3200397609374982E-5</v>
      </c>
      <c r="B157">
        <f t="shared" si="9"/>
        <v>1.5047344764563859E-5</v>
      </c>
      <c r="D157">
        <f t="shared" si="13"/>
        <v>0</v>
      </c>
      <c r="E157" s="6">
        <f t="shared" si="12"/>
        <v>1.8183660525967189</v>
      </c>
    </row>
    <row r="158" spans="1:5">
      <c r="A158">
        <f t="shared" si="14"/>
        <v>6.1180457250781232E-5</v>
      </c>
      <c r="B158">
        <f t="shared" si="9"/>
        <v>1.7304446479248439E-5</v>
      </c>
      <c r="D158">
        <f t="shared" si="13"/>
        <v>0</v>
      </c>
      <c r="E158" s="6">
        <f t="shared" si="12"/>
        <v>2.0911209604862271</v>
      </c>
    </row>
    <row r="159" spans="1:5">
      <c r="A159">
        <f t="shared" si="14"/>
        <v>7.0357525838398409E-5</v>
      </c>
      <c r="B159">
        <f t="shared" si="9"/>
        <v>1.9900113451135702E-5</v>
      </c>
      <c r="D159">
        <f t="shared" si="13"/>
        <v>0</v>
      </c>
      <c r="E159" s="6">
        <f t="shared" si="12"/>
        <v>2.4047891045591605</v>
      </c>
    </row>
    <row r="160" spans="1:5">
      <c r="A160">
        <f t="shared" si="14"/>
        <v>8.0911154714158163E-5</v>
      </c>
      <c r="B160">
        <f t="shared" si="9"/>
        <v>2.2885130468806056E-5</v>
      </c>
      <c r="D160">
        <f t="shared" si="13"/>
        <v>0</v>
      </c>
      <c r="E160" s="6">
        <f t="shared" si="12"/>
        <v>2.7655074702430347</v>
      </c>
    </row>
    <row r="161" spans="1:5">
      <c r="A161">
        <f t="shared" si="14"/>
        <v>9.3047827921281884E-5</v>
      </c>
      <c r="B161">
        <f t="shared" si="9"/>
        <v>2.6317900039126963E-5</v>
      </c>
      <c r="D161">
        <f t="shared" si="13"/>
        <v>0</v>
      </c>
      <c r="E161" s="6">
        <f t="shared" si="12"/>
        <v>3.1803335907794894</v>
      </c>
    </row>
    <row r="162" spans="1:5">
      <c r="A162">
        <f t="shared" si="14"/>
        <v>1.0700500210947416E-4</v>
      </c>
      <c r="B162">
        <f t="shared" si="9"/>
        <v>3.0265585044996006E-5</v>
      </c>
      <c r="D162">
        <f t="shared" si="13"/>
        <v>0</v>
      </c>
      <c r="E162" s="6">
        <f t="shared" si="12"/>
        <v>3.6573836293964126</v>
      </c>
    </row>
    <row r="163" spans="1:5">
      <c r="A163">
        <f t="shared" si="14"/>
        <v>1.2305575242589528E-4</v>
      </c>
      <c r="B163">
        <f t="shared" si="9"/>
        <v>3.4805422801745406E-5</v>
      </c>
      <c r="D163">
        <f t="shared" si="13"/>
        <v>0</v>
      </c>
      <c r="E163" s="6">
        <f t="shared" si="12"/>
        <v>4.2059911738058746</v>
      </c>
    </row>
    <row r="164" spans="1:5">
      <c r="A164">
        <f t="shared" si="14"/>
        <v>1.4151411528977957E-4</v>
      </c>
      <c r="B164">
        <f t="shared" si="9"/>
        <v>4.0026236222007218E-5</v>
      </c>
      <c r="D164">
        <f t="shared" si="13"/>
        <v>0</v>
      </c>
      <c r="E164" s="6">
        <f t="shared" si="12"/>
        <v>4.8368898498767559</v>
      </c>
    </row>
    <row r="165" spans="1:5">
      <c r="A165">
        <f t="shared" si="14"/>
        <v>1.6274123258324649E-4</v>
      </c>
      <c r="B165">
        <f t="shared" si="9"/>
        <v>4.6030171655308292E-5</v>
      </c>
      <c r="D165">
        <f t="shared" si="13"/>
        <v>0</v>
      </c>
      <c r="E165" s="6">
        <f t="shared" si="12"/>
        <v>5.5624233273582684</v>
      </c>
    </row>
    <row r="166" spans="1:5">
      <c r="A166">
        <f t="shared" si="14"/>
        <v>1.8715241747073344E-4</v>
      </c>
      <c r="B166">
        <f t="shared" si="9"/>
        <v>5.293469740360453E-5</v>
      </c>
      <c r="D166">
        <f t="shared" si="13"/>
        <v>0</v>
      </c>
      <c r="E166" s="6">
        <f t="shared" si="12"/>
        <v>6.3967868264620078</v>
      </c>
    </row>
    <row r="167" spans="1:5">
      <c r="A167">
        <f t="shared" si="14"/>
        <v>2.1522528009134344E-4</v>
      </c>
      <c r="B167">
        <f t="shared" si="9"/>
        <v>6.0874902014145207E-5</v>
      </c>
      <c r="D167">
        <f t="shared" si="13"/>
        <v>0</v>
      </c>
      <c r="E167" s="6">
        <f t="shared" si="12"/>
        <v>7.3563048504313091</v>
      </c>
    </row>
    <row r="168" spans="1:5">
      <c r="A168">
        <f t="shared" si="14"/>
        <v>2.4750907210504495E-4</v>
      </c>
      <c r="B168">
        <f t="shared" si="9"/>
        <v>7.000613731626698E-5</v>
      </c>
      <c r="D168">
        <f t="shared" si="13"/>
        <v>0</v>
      </c>
      <c r="E168" s="6">
        <f t="shared" si="12"/>
        <v>8.4597505779960045</v>
      </c>
    </row>
    <row r="169" spans="1:5">
      <c r="A169">
        <f t="shared" si="14"/>
        <v>2.8463543292080168E-4</v>
      </c>
      <c r="B169">
        <f t="shared" si="9"/>
        <v>8.0507057913707027E-5</v>
      </c>
      <c r="D169">
        <f t="shared" si="13"/>
        <v>4.7189591326328717E-3</v>
      </c>
      <c r="E169" s="6">
        <f t="shared" si="12"/>
        <v>9.6828037648581002</v>
      </c>
    </row>
    <row r="170" spans="1:5">
      <c r="A170">
        <f t="shared" si="14"/>
        <v>3.273307478589219E-4</v>
      </c>
      <c r="B170">
        <f t="shared" si="9"/>
        <v>9.258311660076308E-5</v>
      </c>
      <c r="D170">
        <f t="shared" si="13"/>
        <v>1.4399834215575336E-2</v>
      </c>
      <c r="E170" s="6">
        <f t="shared" si="12"/>
        <v>11.02691450419184</v>
      </c>
    </row>
    <row r="171" spans="1:5">
      <c r="A171">
        <f t="shared" si="14"/>
        <v>3.7643036003776016E-4</v>
      </c>
      <c r="B171">
        <f t="shared" si="9"/>
        <v>1.0647058409087753E-4</v>
      </c>
      <c r="D171">
        <f t="shared" si="13"/>
        <v>2.8966210276858639E-2</v>
      </c>
      <c r="E171" s="6">
        <f t="shared" si="12"/>
        <v>12.493537434779153</v>
      </c>
    </row>
    <row r="172" spans="1:5">
      <c r="A172">
        <f t="shared" si="14"/>
        <v>4.3289491404342414E-4</v>
      </c>
      <c r="B172">
        <f t="shared" si="9"/>
        <v>1.2244117170450916E-4</v>
      </c>
      <c r="D172">
        <f t="shared" si="13"/>
        <v>4.8427577719691639E-2</v>
      </c>
      <c r="E172" s="6">
        <f t="shared" si="12"/>
        <v>14.079614608993108</v>
      </c>
    </row>
    <row r="173" spans="1:5">
      <c r="A173">
        <f t="shared" si="14"/>
        <v>4.9782915114993771E-4</v>
      </c>
      <c r="B173">
        <f t="shared" si="9"/>
        <v>1.408073474601855E-4</v>
      </c>
      <c r="D173">
        <f t="shared" si="13"/>
        <v>7.2813756911396021E-2</v>
      </c>
      <c r="E173" s="6">
        <f t="shared" si="12"/>
        <v>15.776611814253048</v>
      </c>
    </row>
    <row r="174" spans="1:5">
      <c r="A174">
        <f t="shared" si="14"/>
        <v>5.7250352382242828E-4</v>
      </c>
      <c r="B174">
        <f t="shared" si="9"/>
        <v>1.6192844957921331E-4</v>
      </c>
      <c r="D174">
        <f t="shared" si="13"/>
        <v>0.10215738101372052</v>
      </c>
      <c r="E174" s="6">
        <f t="shared" si="12"/>
        <v>17.568909981107197</v>
      </c>
    </row>
    <row r="175" spans="1:5">
      <c r="A175">
        <f t="shared" si="14"/>
        <v>6.5837905239579252E-4</v>
      </c>
      <c r="B175">
        <f t="shared" si="9"/>
        <v>1.8621771701609531E-4</v>
      </c>
      <c r="D175">
        <f t="shared" si="13"/>
        <v>0.13647332627296804</v>
      </c>
      <c r="E175" s="6">
        <f t="shared" si="12"/>
        <v>19.432031168494841</v>
      </c>
    </row>
    <row r="176" spans="1:5">
      <c r="A176">
        <f t="shared" si="14"/>
        <v>7.5713591025516132E-4</v>
      </c>
      <c r="B176">
        <f t="shared" si="9"/>
        <v>2.1415037456850957E-4</v>
      </c>
      <c r="D176">
        <f t="shared" si="13"/>
        <v>0.17573476847035563</v>
      </c>
      <c r="E176" s="6">
        <f t="shared" si="12"/>
        <v>21.330805846701491</v>
      </c>
    </row>
    <row r="177" spans="1:5">
      <c r="A177">
        <f t="shared" si="14"/>
        <v>8.7070629679343549E-4</v>
      </c>
      <c r="B177">
        <f t="shared" si="9"/>
        <v>2.4627293075378602E-4</v>
      </c>
      <c r="D177">
        <f t="shared" si="13"/>
        <v>0.2198458576765473</v>
      </c>
      <c r="E177" s="6">
        <f t="shared" si="12"/>
        <v>23.217665005652304</v>
      </c>
    </row>
    <row r="178" spans="1:5">
      <c r="A178">
        <f t="shared" si="14"/>
        <v>1.0013122413124508E-3</v>
      </c>
      <c r="B178">
        <f t="shared" si="9"/>
        <v>2.8321387036685388E-4</v>
      </c>
      <c r="D178">
        <f t="shared" si="13"/>
        <v>0.26861150227294395</v>
      </c>
      <c r="E178" s="6">
        <f t="shared" si="12"/>
        <v>25.031339371520932</v>
      </c>
    </row>
    <row r="179" spans="1:5">
      <c r="A179">
        <f t="shared" si="14"/>
        <v>1.1515090775093184E-3</v>
      </c>
      <c r="B179">
        <f t="shared" si="9"/>
        <v>3.2569595092188196E-4</v>
      </c>
      <c r="D179">
        <f t="shared" si="13"/>
        <v>0.32170548015969269</v>
      </c>
      <c r="E179" s="6">
        <f t="shared" si="12"/>
        <v>26.696363736427013</v>
      </c>
    </row>
    <row r="180" spans="1:5">
      <c r="A180">
        <f t="shared" si="14"/>
        <v>1.3242354391357161E-3</v>
      </c>
      <c r="B180">
        <f t="shared" si="9"/>
        <v>3.7455034356016423E-4</v>
      </c>
      <c r="D180">
        <f t="shared" si="13"/>
        <v>0.37863907292256094</v>
      </c>
      <c r="E180" s="6">
        <f t="shared" si="12"/>
        <v>28.123902465677318</v>
      </c>
    </row>
    <row r="181" spans="1:5">
      <c r="A181">
        <f t="shared" si="14"/>
        <v>1.5228707550060735E-3</v>
      </c>
      <c r="B181">
        <f t="shared" si="9"/>
        <v>4.307328950941889E-4</v>
      </c>
      <c r="D181">
        <f t="shared" si="13"/>
        <v>0.43873362456210729</v>
      </c>
      <c r="E181" s="6">
        <f t="shared" ref="E181:E199" si="15">(1-D181)*$D$12*A181</f>
        <v>29.21450340540822</v>
      </c>
    </row>
    <row r="182" spans="1:5">
      <c r="A182">
        <f t="shared" si="14"/>
        <v>1.7513013682569844E-3</v>
      </c>
      <c r="B182">
        <f t="shared" si="9"/>
        <v>4.9534282935831723E-4</v>
      </c>
      <c r="D182">
        <f t="shared" si="13"/>
        <v>0.50110175553661962</v>
      </c>
      <c r="E182" s="6">
        <f t="shared" si="15"/>
        <v>29.863403304758428</v>
      </c>
    </row>
    <row r="183" spans="1:5">
      <c r="A183">
        <f t="shared" si="14"/>
        <v>2.013996573495532E-3</v>
      </c>
      <c r="B183">
        <f t="shared" si="9"/>
        <v>5.6964425376206476E-4</v>
      </c>
      <c r="D183">
        <f t="shared" si="13"/>
        <v>0.56464318612186759</v>
      </c>
      <c r="E183" s="6">
        <f t="shared" si="15"/>
        <v>29.968879821469017</v>
      </c>
    </row>
    <row r="184" spans="1:5">
      <c r="A184">
        <f t="shared" si="14"/>
        <v>2.3160960595198614E-3</v>
      </c>
      <c r="B184">
        <f t="shared" si="9"/>
        <v>6.5509089182637435E-4</v>
      </c>
      <c r="D184">
        <f t="shared" si="13"/>
        <v>0.62806184914830165</v>
      </c>
      <c r="E184" s="6">
        <f t="shared" si="15"/>
        <v>29.443791384108888</v>
      </c>
    </row>
    <row r="185" spans="1:5">
      <c r="A185">
        <f t="shared" si="14"/>
        <v>2.6635104684478404E-3</v>
      </c>
      <c r="B185">
        <f t="shared" si="9"/>
        <v>7.5335452560033043E-4</v>
      </c>
      <c r="D185">
        <f t="shared" si="13"/>
        <v>0.68991064013315961</v>
      </c>
      <c r="E185" s="6">
        <f t="shared" si="15"/>
        <v>28.229794017259358</v>
      </c>
    </row>
    <row r="186" spans="1:5">
      <c r="A186">
        <f t="shared" si="14"/>
        <v>3.0630370387150162E-3</v>
      </c>
      <c r="B186">
        <f t="shared" si="9"/>
        <v>8.6635770444037994E-4</v>
      </c>
      <c r="D186">
        <f t="shared" si="13"/>
        <v>0.74866809416109437</v>
      </c>
      <c r="E186" s="6">
        <f t="shared" si="15"/>
        <v>26.312754249520061</v>
      </c>
    </row>
    <row r="187" spans="1:5">
      <c r="A187">
        <f t="shared" si="14"/>
        <v>3.5224925945222686E-3</v>
      </c>
      <c r="B187">
        <f t="shared" si="9"/>
        <v>9.9631136010643702E-4</v>
      </c>
      <c r="D187">
        <f t="shared" si="13"/>
        <v>0.80284689711915691</v>
      </c>
      <c r="E187" s="6">
        <f t="shared" si="15"/>
        <v>23.736689130519352</v>
      </c>
    </row>
    <row r="188" spans="1:5">
      <c r="A188">
        <f t="shared" si="14"/>
        <v>4.0508664837006084E-3</v>
      </c>
      <c r="B188">
        <f t="shared" si="9"/>
        <v>1.1457580641224022E-3</v>
      </c>
      <c r="D188">
        <f t="shared" si="13"/>
        <v>0.85112724100789461</v>
      </c>
      <c r="E188" s="6">
        <f t="shared" si="15"/>
        <v>20.61244941543832</v>
      </c>
    </row>
    <row r="189" spans="1:5">
      <c r="A189">
        <f t="shared" si="14"/>
        <v>4.6584964562556997E-3</v>
      </c>
      <c r="B189">
        <f t="shared" si="9"/>
        <v>1.3176217737407626E-3</v>
      </c>
      <c r="D189">
        <f t="shared" si="13"/>
        <v>0.89249928591162531</v>
      </c>
      <c r="E189" s="6">
        <f t="shared" si="15"/>
        <v>17.116838588957499</v>
      </c>
    </row>
    <row r="190" spans="1:5">
      <c r="A190">
        <f t="shared" si="14"/>
        <v>5.3572709246940539E-3</v>
      </c>
      <c r="B190">
        <f t="shared" si="9"/>
        <v>1.5152650398018769E-3</v>
      </c>
      <c r="D190">
        <f t="shared" si="13"/>
        <v>0.92639035218335231</v>
      </c>
      <c r="E190" s="6">
        <f t="shared" si="15"/>
        <v>13.478600040893999</v>
      </c>
    </row>
    <row r="191" spans="1:5">
      <c r="A191">
        <f t="shared" si="14"/>
        <v>6.1608615633981616E-3</v>
      </c>
      <c r="B191">
        <f t="shared" si="9"/>
        <v>1.7425547957721583E-3</v>
      </c>
      <c r="D191">
        <f t="shared" si="13"/>
        <v>0.95274726730680737</v>
      </c>
      <c r="E191" s="6">
        <f t="shared" si="15"/>
        <v>9.9502688744938297</v>
      </c>
    </row>
    <row r="192" spans="1:5">
      <c r="A192">
        <f t="shared" si="14"/>
        <v>7.0849907979078849E-3</v>
      </c>
      <c r="B192">
        <f t="shared" si="9"/>
        <v>2.0039380151379818E-3</v>
      </c>
      <c r="D192">
        <f t="shared" si="13"/>
        <v>0.97204654186966344</v>
      </c>
      <c r="E192" s="6">
        <f t="shared" si="15"/>
        <v>6.7692611578874535</v>
      </c>
    </row>
    <row r="193" spans="1:5">
      <c r="A193">
        <f t="shared" si="14"/>
        <v>8.1477394175940663E-3</v>
      </c>
      <c r="B193">
        <f t="shared" si="9"/>
        <v>2.3045287174086786E-3</v>
      </c>
      <c r="D193">
        <f t="shared" si="13"/>
        <v>0.98521766365274877</v>
      </c>
      <c r="E193" s="6">
        <f t="shared" si="15"/>
        <v>4.1166756188255373</v>
      </c>
    </row>
    <row r="194" spans="1:5">
      <c r="A194">
        <f t="shared" si="14"/>
        <v>9.3699003302331763E-3</v>
      </c>
      <c r="B194">
        <f t="shared" si="9"/>
        <v>2.6502080250199807E-3</v>
      </c>
      <c r="D194">
        <f t="shared" si="13"/>
        <v>0.99348707258447955</v>
      </c>
      <c r="E194" s="6">
        <f t="shared" si="15"/>
        <v>2.0858239319649177</v>
      </c>
    </row>
    <row r="195" spans="1:5">
      <c r="A195">
        <f t="shared" si="14"/>
        <v>1.0775385379768151E-2</v>
      </c>
      <c r="B195">
        <f t="shared" si="9"/>
        <v>3.047739228772977E-3</v>
      </c>
      <c r="D195">
        <f t="shared" si="13"/>
        <v>0.99817605098235507</v>
      </c>
      <c r="E195" s="6">
        <f t="shared" si="15"/>
        <v>0.67175660180319063</v>
      </c>
    </row>
    <row r="196" spans="1:5">
      <c r="A196">
        <f t="shared" si="14"/>
        <v>1.2391693186733372E-2</v>
      </c>
      <c r="B196">
        <f t="shared" si="9"/>
        <v>3.5049001130889232E-3</v>
      </c>
      <c r="D196">
        <f t="shared" si="13"/>
        <v>1</v>
      </c>
      <c r="E196" s="6">
        <f t="shared" si="15"/>
        <v>0</v>
      </c>
    </row>
    <row r="197" spans="1:5">
      <c r="A197">
        <f t="shared" si="14"/>
        <v>1.4250447164743376E-2</v>
      </c>
      <c r="B197">
        <f t="shared" si="9"/>
        <v>4.0306351300522609E-3</v>
      </c>
      <c r="D197">
        <f t="shared" si="13"/>
        <v>1</v>
      </c>
      <c r="E197" s="6">
        <f t="shared" si="15"/>
        <v>0</v>
      </c>
    </row>
    <row r="198" spans="1:5">
      <c r="A198">
        <f t="shared" si="14"/>
        <v>1.6388014239454882E-2</v>
      </c>
      <c r="B198">
        <f t="shared" si="9"/>
        <v>4.6352303995601E-3</v>
      </c>
      <c r="D198">
        <f t="shared" si="13"/>
        <v>1</v>
      </c>
      <c r="E198" s="6">
        <f t="shared" si="15"/>
        <v>0</v>
      </c>
    </row>
    <row r="199" spans="1:5">
      <c r="A199">
        <f t="shared" si="14"/>
        <v>1.8846216375373114E-2</v>
      </c>
      <c r="B199">
        <f t="shared" si="9"/>
        <v>5.330514959494115E-3</v>
      </c>
      <c r="D199">
        <f t="shared" si="13"/>
        <v>1</v>
      </c>
      <c r="E199" s="6">
        <f t="shared" si="15"/>
        <v>0</v>
      </c>
    </row>
  </sheetData>
  <phoneticPr fontId="4"/>
  <conditionalFormatting sqref="D31:D94">
    <cfRule type="cellIs" dxfId="1" priority="3" operator="greaterThan">
      <formula>1</formula>
    </cfRule>
  </conditionalFormatting>
  <conditionalFormatting sqref="D136:D199">
    <cfRule type="cellIs" dxfId="0" priority="1" operator="greaterThan">
      <formula>1</formula>
    </cfRule>
  </conditionalFormatting>
  <dataValidations count="1">
    <dataValidation type="list" allowBlank="1" showInputMessage="1" showErrorMessage="1" sqref="D110">
      <formula1>"&lt;=50-60,&gt;50-60"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mazar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Nirmal Raj Joshi</dc:creator>
  <dc:description/>
  <cp:lastModifiedBy>--</cp:lastModifiedBy>
  <cp:revision>1</cp:revision>
  <dcterms:created xsi:type="dcterms:W3CDTF">2019-01-27T09:59:31Z</dcterms:created>
  <dcterms:modified xsi:type="dcterms:W3CDTF">2022-04-04T09:35:19Z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